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0" windowHeight="1335" activeTab="1"/>
  </bookViews>
  <sheets>
    <sheet name="ЗВІТ ПРО ВИКОН.ФІН.ПЛАНУ (4)" sheetId="7" r:id="rId1"/>
    <sheet name="ЗВІТ ПРО ВИКОН.ФІН.ПЛАНУ (5)" sheetId="8" r:id="rId2"/>
  </sheets>
  <definedNames>
    <definedName name="_xlnm.Print_Area" localSheetId="0">'ЗВІТ ПРО ВИКОН.ФІН.ПЛАНУ (4)'!$B$1:$H$150</definedName>
    <definedName name="_xlnm.Print_Area" localSheetId="1">'ЗВІТ ПРО ВИКОН.ФІН.ПЛАНУ (5)'!$B$1:$H$150</definedName>
  </definedNames>
  <calcPr calcId="124519"/>
</workbook>
</file>

<file path=xl/calcChain.xml><?xml version="1.0" encoding="utf-8"?>
<calcChain xmlns="http://schemas.openxmlformats.org/spreadsheetml/2006/main">
  <c r="E117" i="8"/>
  <c r="F115"/>
  <c r="F108"/>
  <c r="F117" s="1"/>
  <c r="F104"/>
  <c r="F103"/>
  <c r="E102"/>
  <c r="F102" s="1"/>
  <c r="D102"/>
  <c r="E98"/>
  <c r="F93"/>
  <c r="D91"/>
  <c r="G91" s="1"/>
  <c r="F90"/>
  <c r="D90"/>
  <c r="G90" s="1"/>
  <c r="D89"/>
  <c r="G89" s="1"/>
  <c r="D88"/>
  <c r="F88" s="1"/>
  <c r="E87"/>
  <c r="G87" s="1"/>
  <c r="D87"/>
  <c r="D85"/>
  <c r="G85" s="1"/>
  <c r="E83"/>
  <c r="F83" s="1"/>
  <c r="D83"/>
  <c r="E79"/>
  <c r="D78"/>
  <c r="F78" s="1"/>
  <c r="F77"/>
  <c r="D77"/>
  <c r="G77" s="1"/>
  <c r="D76"/>
  <c r="F76" s="1"/>
  <c r="F75"/>
  <c r="D75"/>
  <c r="G75" s="1"/>
  <c r="D74"/>
  <c r="D79" s="1"/>
  <c r="E68"/>
  <c r="G67"/>
  <c r="F67"/>
  <c r="E58"/>
  <c r="E54"/>
  <c r="D53"/>
  <c r="F50"/>
  <c r="D50"/>
  <c r="G50" s="1"/>
  <c r="D48"/>
  <c r="G48" s="1"/>
  <c r="F47"/>
  <c r="D47"/>
  <c r="D54" s="1"/>
  <c r="E45"/>
  <c r="D44"/>
  <c r="G44" s="1"/>
  <c r="F41"/>
  <c r="D41"/>
  <c r="G41" s="1"/>
  <c r="F36"/>
  <c r="D36"/>
  <c r="G36" s="1"/>
  <c r="D34"/>
  <c r="G34" s="1"/>
  <c r="D33"/>
  <c r="F33" s="1"/>
  <c r="D31"/>
  <c r="G31" s="1"/>
  <c r="D30"/>
  <c r="F30" s="1"/>
  <c r="E29"/>
  <c r="G29" s="1"/>
  <c r="D29"/>
  <c r="E83" i="7"/>
  <c r="E87"/>
  <c r="D83"/>
  <c r="G87"/>
  <c r="F92"/>
  <c r="F93"/>
  <c r="E117"/>
  <c r="F115"/>
  <c r="F108"/>
  <c r="F117" s="1"/>
  <c r="F104"/>
  <c r="F103"/>
  <c r="E102"/>
  <c r="F102" s="1"/>
  <c r="D102"/>
  <c r="F101"/>
  <c r="E98"/>
  <c r="F91"/>
  <c r="D91"/>
  <c r="F90"/>
  <c r="D90"/>
  <c r="F89"/>
  <c r="D89"/>
  <c r="D88"/>
  <c r="F88" s="1"/>
  <c r="D87"/>
  <c r="D85"/>
  <c r="G85" s="1"/>
  <c r="E79"/>
  <c r="D78"/>
  <c r="F78" s="1"/>
  <c r="F77"/>
  <c r="D77"/>
  <c r="G77" s="1"/>
  <c r="D76"/>
  <c r="D99" s="1"/>
  <c r="D98" s="1"/>
  <c r="D75"/>
  <c r="G75" s="1"/>
  <c r="D74"/>
  <c r="D79" s="1"/>
  <c r="E68"/>
  <c r="G67"/>
  <c r="F67"/>
  <c r="E58"/>
  <c r="E54"/>
  <c r="D53"/>
  <c r="F50"/>
  <c r="D50"/>
  <c r="G50" s="1"/>
  <c r="D48"/>
  <c r="G48" s="1"/>
  <c r="D47"/>
  <c r="F47" s="1"/>
  <c r="E45"/>
  <c r="D44"/>
  <c r="G44" s="1"/>
  <c r="F41"/>
  <c r="D41"/>
  <c r="G41" s="1"/>
  <c r="F40"/>
  <c r="F36"/>
  <c r="D36"/>
  <c r="G36" s="1"/>
  <c r="D34"/>
  <c r="G34" s="1"/>
  <c r="D33"/>
  <c r="F33" s="1"/>
  <c r="D31"/>
  <c r="G31" s="1"/>
  <c r="D30"/>
  <c r="F30" s="1"/>
  <c r="E29"/>
  <c r="G29" s="1"/>
  <c r="D29"/>
  <c r="G54" i="8" l="1"/>
  <c r="F79"/>
  <c r="F29"/>
  <c r="G30"/>
  <c r="F31"/>
  <c r="G33"/>
  <c r="F34"/>
  <c r="F44"/>
  <c r="D45"/>
  <c r="F45" s="1"/>
  <c r="G47"/>
  <c r="F48"/>
  <c r="F54"/>
  <c r="D58"/>
  <c r="F58"/>
  <c r="E61"/>
  <c r="G74"/>
  <c r="G76"/>
  <c r="G78"/>
  <c r="G79"/>
  <c r="G83"/>
  <c r="F85"/>
  <c r="F87"/>
  <c r="G88"/>
  <c r="F89"/>
  <c r="F91"/>
  <c r="D99"/>
  <c r="F74"/>
  <c r="F83" i="7"/>
  <c r="F79"/>
  <c r="F99"/>
  <c r="F98"/>
  <c r="F29"/>
  <c r="G30"/>
  <c r="F31"/>
  <c r="G33"/>
  <c r="F34"/>
  <c r="F44"/>
  <c r="D45"/>
  <c r="G45" s="1"/>
  <c r="F45"/>
  <c r="G47"/>
  <c r="F48"/>
  <c r="D54"/>
  <c r="G54" s="1"/>
  <c r="F54"/>
  <c r="D58"/>
  <c r="G58" s="1"/>
  <c r="F58"/>
  <c r="E61"/>
  <c r="G74"/>
  <c r="F75"/>
  <c r="G76"/>
  <c r="G78"/>
  <c r="G79"/>
  <c r="G83"/>
  <c r="F85"/>
  <c r="F87"/>
  <c r="G88"/>
  <c r="G89"/>
  <c r="G90"/>
  <c r="G91"/>
  <c r="G98"/>
  <c r="G99"/>
  <c r="F74"/>
  <c r="F76"/>
  <c r="F99" i="8" l="1"/>
  <c r="G99"/>
  <c r="D98"/>
  <c r="G45"/>
  <c r="E64"/>
  <c r="D61"/>
  <c r="D59"/>
  <c r="G58"/>
  <c r="E64" i="7"/>
  <c r="D61"/>
  <c r="G61" s="1"/>
  <c r="D59"/>
  <c r="D62" i="8" l="1"/>
  <c r="D64"/>
  <c r="F59"/>
  <c r="G59"/>
  <c r="G64"/>
  <c r="E69"/>
  <c r="F64"/>
  <c r="F98"/>
  <c r="G98"/>
  <c r="F61"/>
  <c r="G61"/>
  <c r="F59" i="7"/>
  <c r="G59"/>
  <c r="E69"/>
  <c r="D62"/>
  <c r="D64"/>
  <c r="F61"/>
  <c r="G62" i="8" l="1"/>
  <c r="F62"/>
  <c r="D69"/>
  <c r="D71" s="1"/>
  <c r="D65"/>
  <c r="D69" i="7"/>
  <c r="D71" s="1"/>
  <c r="D65"/>
  <c r="F64"/>
  <c r="G64"/>
  <c r="G62"/>
  <c r="F62"/>
  <c r="F69"/>
  <c r="G69"/>
  <c r="G71" i="8" l="1"/>
  <c r="F71"/>
  <c r="F69"/>
  <c r="D68"/>
  <c r="F65"/>
  <c r="G65"/>
  <c r="G69"/>
  <c r="G71" i="7"/>
  <c r="F71"/>
  <c r="D68"/>
  <c r="F65"/>
  <c r="G65"/>
  <c r="G68" i="8" l="1"/>
  <c r="F68"/>
  <c r="F68" i="7"/>
  <c r="G68"/>
</calcChain>
</file>

<file path=xl/sharedStrings.xml><?xml version="1.0" encoding="utf-8"?>
<sst xmlns="http://schemas.openxmlformats.org/spreadsheetml/2006/main" count="282" uniqueCount="132">
  <si>
    <t xml:space="preserve"> </t>
  </si>
  <si>
    <t>коди</t>
  </si>
  <si>
    <t>за ЄДРПОУ</t>
  </si>
  <si>
    <t>за СПОДУ</t>
  </si>
  <si>
    <t>Галузь</t>
  </si>
  <si>
    <t>за ЗКГНГ</t>
  </si>
  <si>
    <t>за КВЕД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</si>
  <si>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</si>
  <si>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</si>
  <si>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</si>
  <si>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</si>
  <si>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</si>
  <si>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</si>
  <si>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</si>
  <si>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</si>
  <si>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</si>
  <si>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</si>
  <si>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</si>
  <si>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</si>
  <si>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</si>
  <si>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</si>
  <si>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</si>
  <si>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</si>
  <si>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</si>
  <si>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</si>
  <si>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</si>
  <si>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</si>
  <si>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</si>
  <si>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</si>
  <si>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</si>
  <si>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</si>
  <si>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</si>
  <si>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</si>
  <si>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</si>
  <si>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</si>
  <si>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</si>
  <si>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</si>
  <si>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</si>
  <si>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</si>
  <si>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</si>
  <si>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</si>
  <si>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</si>
  <si>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</si>
  <si>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</si>
  <si>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</si>
  <si>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</si>
  <si>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</si>
  <si>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</si>
  <si>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</si>
  <si>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</si>
  <si>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</si>
  <si>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</si>
  <si>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</si>
  <si>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</si>
  <si>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</si>
  <si>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</si>
  <si>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</si>
  <si>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</si>
  <si>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</si>
  <si>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</si>
  <si>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</si>
  <si>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304/2</t>
  </si>
  <si>
    <t>Погашення податкової заборгованості, у тому числі: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</si>
  <si>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</si>
  <si>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</si>
  <si>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</si>
  <si>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</si>
  <si>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</si>
  <si>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</si>
  <si>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</si>
  <si>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</si>
  <si>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(виготовлення) основних засобів та інших необоротних матеріальних активів,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</si>
  <si>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</si>
  <si>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</si>
  <si>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</si>
  <si>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</si>
  <si>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</si>
  <si>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</si>
  <si>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</si>
  <si>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</si>
  <si>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</si>
  <si>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</si>
  <si>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погашення реструктуризованих та відстрочених сум, що підлягають сплаті у поточному році до бюджету</t>
  </si>
  <si>
    <t>Інші податки, у тому числі (розшифрувати):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</si>
  <si>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</si>
  <si>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</si>
  <si>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</si>
  <si>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</si>
  <si>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</si>
  <si>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</si>
  <si>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</si>
  <si>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 xml:space="preserve">ЗВІТ ПРО ВИКОНАННЯ ФІНАНСОВОГО ПЛАНУ ПІДПРИЄМСТВА 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</si>
  <si>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</si>
  <si>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</si>
  <si>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Керуюча справами виконавчого комітету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</si>
  <si>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</si>
  <si>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</si>
  <si>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</si>
  <si>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</si>
  <si>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</si>
  <si>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38.11</t>
  </si>
  <si>
    <t>Р.Ю. Ніязов</t>
  </si>
  <si>
    <t>інші платежі ( оренда 60%)</t>
  </si>
  <si>
    <t xml:space="preserve">Орган управління                         </t>
  </si>
  <si>
    <t xml:space="preserve">Підприємство                                                                                                                                                                                        </t>
  </si>
  <si>
    <t>Комунальне підприємство " Послуга" Прилуцької міської ради Чернігівської області</t>
  </si>
  <si>
    <t>Міські, районні у містах ради та їх виконавчі органи</t>
  </si>
  <si>
    <t>Збирання безпечних відходів</t>
  </si>
  <si>
    <t>м.Прилуки, вул.Білецького - Носенка,7</t>
  </si>
  <si>
    <t>Ніязов Р.Ю.</t>
  </si>
  <si>
    <t xml:space="preserve">          Директор КП " Послуга" </t>
  </si>
  <si>
    <t xml:space="preserve">                                                           Основні фінансові показники</t>
  </si>
  <si>
    <t xml:space="preserve">Прізвище та ініціали керівника       </t>
  </si>
  <si>
    <t xml:space="preserve">Телефон                                          </t>
  </si>
  <si>
    <t xml:space="preserve">Вид економічної діяльності          </t>
  </si>
  <si>
    <t xml:space="preserve">Місцезнаходження                        </t>
  </si>
  <si>
    <t>О.І.Ворона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</si>
  <si>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земельний податок, екологічний податок)</t>
    </r>
  </si>
  <si>
    <t>____  __________ 2022 року № _____</t>
  </si>
  <si>
    <t>екологічний податок</t>
  </si>
  <si>
    <t>військовий збір</t>
  </si>
  <si>
    <t>податок на доходи фізичних осіб</t>
  </si>
  <si>
    <t>плата за землю</t>
  </si>
  <si>
    <t>В.Г.Мазуренко</t>
  </si>
  <si>
    <t>інші (єдиний податок)</t>
  </si>
  <si>
    <t>Рік 2022</t>
  </si>
  <si>
    <t>.+380668441712</t>
  </si>
  <si>
    <t>_____________  Т.М. МАЛОГОЛОВА</t>
  </si>
  <si>
    <t>за 9 місяців 2022 рік</t>
  </si>
  <si>
    <t xml:space="preserve">інші </t>
  </si>
  <si>
    <t xml:space="preserve">місцеві податки та збори </t>
  </si>
  <si>
    <t>____  __________ 2023 року № _____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</si>
</sst>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5" fillId="0" borderId="0" xfId="0" applyFont="1"/>
    <xf numFmtId="0" fontId="2" fillId="0" borderId="0" xfId="0" applyFont="1" applyAlignment="1">
      <alignment vertical="center"/>
    </xf>
    <xf numFmtId="0" fontId="1" fillId="0" borderId="3" xfId="0" applyFont="1" applyBorder="1" applyAlignment="1">
      <alignment vertical="center" wrapText="1"/>
    </xf>
    <xf numFmtId="0" fontId="0" fillId="0" borderId="0" xfId="0" applyBorder="1" applyAlignment="1"/>
    <xf numFmtId="0" fontId="8" fillId="0" borderId="0" xfId="0" applyFont="1"/>
    <xf numFmtId="0" fontId="9" fillId="0" borderId="0" xfId="0" applyFont="1"/>
    <xf numFmtId="0" fontId="9" fillId="0" borderId="2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7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2" fontId="0" fillId="3" borderId="0" xfId="0" applyNumberFormat="1" applyFill="1"/>
    <xf numFmtId="0" fontId="1" fillId="0" borderId="5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1" fillId="0" borderId="0" xfId="0" applyFont="1" applyBorder="1" applyAlignment="1">
      <alignment vertic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wrapText="1"/>
    </xf>
    <xf numFmtId="1" fontId="3" fillId="0" borderId="1" xfId="0" applyNumberFormat="1" applyFont="1" applyBorder="1" applyAlignment="1">
      <alignment wrapText="1"/>
    </xf>
    <xf numFmtId="164" fontId="1" fillId="3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wrapText="1"/>
    </xf>
    <xf numFmtId="1" fontId="0" fillId="0" borderId="0" xfId="0" applyNumberFormat="1"/>
    <xf numFmtId="1" fontId="3" fillId="0" borderId="1" xfId="0" applyNumberFormat="1" applyFont="1" applyBorder="1" applyAlignment="1">
      <alignment vertical="center" wrapText="1"/>
    </xf>
    <xf numFmtId="0" fontId="9" fillId="0" borderId="0" xfId="0" applyFont="1" applyAlignment="1">
      <alignment horizontal="left"/>
    </xf>
    <xf numFmtId="0" fontId="1" fillId="0" borderId="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8" fillId="0" borderId="2" xfId="0" applyFont="1" applyBorder="1" applyAlignment="1">
      <alignment horizontal="center"/>
    </xf>
    <xf numFmtId="0" fontId="7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9"/>
  <sheetViews>
    <sheetView view="pageBreakPreview" topLeftCell="B1" zoomScaleSheetLayoutView="100" workbookViewId="0">
      <selection activeCell="D131" sqref="D131:F9583"/>
    </sheetView>
  </sheetViews>
  <sheetFormatPr defaultRowHeight="15"/>
  <cols>
    <col min="1" max="1" width="1.5703125" hidden="1" customWidth="1"/>
    <col min="2" max="2" width="42.85546875" customWidth="1"/>
    <col min="3" max="3" width="6.7109375" customWidth="1"/>
    <col min="4" max="4" width="18.7109375" customWidth="1"/>
    <col min="5" max="5" width="17.28515625" customWidth="1"/>
    <col min="6" max="6" width="12.7109375" customWidth="1"/>
    <col min="7" max="7" width="11.85546875" customWidth="1"/>
    <col min="8" max="8" width="8.7109375" customWidth="1"/>
    <col min="9" max="9" width="15.28515625" customWidth="1"/>
    <col min="10" max="10" width="9.5703125" bestFit="1" customWidth="1"/>
  </cols>
  <sheetData>
    <row r="1" spans="2:10">
      <c r="F1" s="9"/>
      <c r="G1" s="8"/>
      <c r="H1" s="8"/>
    </row>
    <row r="2" spans="2:10" ht="0.75" customHeight="1">
      <c r="F2" s="9"/>
      <c r="G2" s="8"/>
      <c r="H2" s="8"/>
    </row>
    <row r="3" spans="2:10" ht="8.25" hidden="1" customHeight="1">
      <c r="F3" s="9" t="s">
        <v>0</v>
      </c>
      <c r="G3" s="8"/>
      <c r="H3" s="8"/>
    </row>
    <row r="4" spans="2:10" ht="18.75" customHeight="1">
      <c r="C4" s="26"/>
      <c r="E4" s="97" t="s">
        <v>92</v>
      </c>
      <c r="F4" s="97"/>
      <c r="G4" s="97"/>
      <c r="H4" s="97"/>
    </row>
    <row r="5" spans="2:10" ht="18.75" customHeight="1">
      <c r="E5" s="98" t="s">
        <v>93</v>
      </c>
      <c r="F5" s="98"/>
      <c r="G5" s="98"/>
      <c r="H5" s="98"/>
    </row>
    <row r="6" spans="2:10" ht="18.75" customHeight="1">
      <c r="C6" s="29"/>
      <c r="E6" s="99" t="s">
        <v>118</v>
      </c>
      <c r="F6" s="99"/>
      <c r="G6" s="99"/>
      <c r="H6" s="99"/>
    </row>
    <row r="7" spans="2:10" ht="41.25" customHeight="1">
      <c r="B7" s="1"/>
      <c r="E7" s="100" t="s">
        <v>94</v>
      </c>
      <c r="F7" s="100"/>
      <c r="G7" s="100"/>
      <c r="H7" s="100"/>
    </row>
    <row r="8" spans="2:10" ht="18.75">
      <c r="B8" s="1"/>
      <c r="E8" s="101" t="s">
        <v>127</v>
      </c>
      <c r="F8" s="101"/>
      <c r="G8" s="101"/>
      <c r="H8" s="101"/>
    </row>
    <row r="9" spans="2:10" ht="33" customHeight="1">
      <c r="B9" s="2" t="s">
        <v>0</v>
      </c>
      <c r="C9" s="5"/>
    </row>
    <row r="10" spans="2:10" ht="33.75" hidden="1" customHeight="1">
      <c r="B10" s="2"/>
    </row>
    <row r="11" spans="2:10" ht="15.75">
      <c r="B11" s="2" t="s">
        <v>0</v>
      </c>
      <c r="C11" s="5"/>
      <c r="G11" s="27"/>
      <c r="H11" s="16"/>
      <c r="I11" s="16"/>
      <c r="J11" s="16"/>
    </row>
    <row r="12" spans="2:10" ht="15.75">
      <c r="B12" s="2"/>
      <c r="G12" s="47"/>
      <c r="H12" s="46" t="s">
        <v>1</v>
      </c>
      <c r="I12" s="16"/>
      <c r="J12" s="16"/>
    </row>
    <row r="13" spans="2:10" ht="31.5" customHeight="1">
      <c r="B13" s="30" t="s">
        <v>104</v>
      </c>
      <c r="C13" s="102" t="s">
        <v>105</v>
      </c>
      <c r="D13" s="102"/>
      <c r="E13" s="102"/>
      <c r="F13" s="103"/>
      <c r="G13" s="47" t="s">
        <v>125</v>
      </c>
      <c r="H13" s="46"/>
      <c r="I13" s="16"/>
      <c r="J13" s="16"/>
    </row>
    <row r="14" spans="2:10" ht="19.5" customHeight="1">
      <c r="B14" s="43" t="s">
        <v>103</v>
      </c>
      <c r="C14" s="104" t="s">
        <v>106</v>
      </c>
      <c r="D14" s="104"/>
      <c r="E14" s="104"/>
      <c r="F14" s="103"/>
      <c r="G14" s="15" t="s">
        <v>2</v>
      </c>
      <c r="H14" s="18">
        <v>36979569</v>
      </c>
      <c r="I14" s="16"/>
      <c r="J14" s="16"/>
    </row>
    <row r="15" spans="2:10" ht="33.75" hidden="1" customHeight="1">
      <c r="B15" s="43" t="s">
        <v>4</v>
      </c>
      <c r="C15" s="43"/>
      <c r="D15" s="43"/>
      <c r="E15" s="43"/>
      <c r="F15" s="44"/>
      <c r="G15" s="15" t="s">
        <v>3</v>
      </c>
      <c r="H15" s="46"/>
      <c r="I15" s="16"/>
      <c r="J15" s="16"/>
    </row>
    <row r="16" spans="2:10" ht="15.75" customHeight="1">
      <c r="B16" s="43" t="s">
        <v>114</v>
      </c>
      <c r="C16" s="104" t="s">
        <v>107</v>
      </c>
      <c r="D16" s="104"/>
      <c r="E16" s="104"/>
      <c r="F16" s="103"/>
      <c r="G16" s="15" t="s">
        <v>5</v>
      </c>
      <c r="H16" s="46"/>
      <c r="I16" s="16"/>
      <c r="J16" s="16"/>
    </row>
    <row r="17" spans="2:10" ht="15.75" customHeight="1">
      <c r="B17" s="43" t="s">
        <v>115</v>
      </c>
      <c r="C17" s="104" t="s">
        <v>108</v>
      </c>
      <c r="D17" s="104"/>
      <c r="E17" s="104"/>
      <c r="F17" s="104"/>
      <c r="G17" s="15" t="s">
        <v>6</v>
      </c>
      <c r="H17" s="46" t="s">
        <v>100</v>
      </c>
      <c r="I17" s="16"/>
      <c r="J17" s="16"/>
    </row>
    <row r="18" spans="2:10" ht="18" customHeight="1">
      <c r="B18" s="43" t="s">
        <v>113</v>
      </c>
      <c r="C18" s="105" t="s">
        <v>126</v>
      </c>
      <c r="D18" s="105"/>
      <c r="E18" s="105"/>
      <c r="F18" s="105"/>
      <c r="H18" s="27"/>
      <c r="I18" s="16"/>
      <c r="J18" s="16"/>
    </row>
    <row r="19" spans="2:10" ht="18.75" customHeight="1">
      <c r="B19" s="43" t="s">
        <v>112</v>
      </c>
      <c r="C19" s="104" t="s">
        <v>109</v>
      </c>
      <c r="D19" s="104"/>
      <c r="E19" s="104"/>
      <c r="F19" s="104"/>
    </row>
    <row r="20" spans="2:10" ht="6.75" customHeight="1">
      <c r="B20" s="55"/>
      <c r="C20" s="55"/>
      <c r="D20" s="55"/>
      <c r="E20" s="55"/>
      <c r="F20" s="55"/>
    </row>
    <row r="21" spans="2:10" ht="15.75" customHeight="1">
      <c r="B21" s="93" t="s">
        <v>91</v>
      </c>
      <c r="C21" s="93"/>
      <c r="D21" s="93"/>
      <c r="E21" s="93"/>
      <c r="F21" s="93"/>
      <c r="G21" s="93"/>
    </row>
    <row r="22" spans="2:10" ht="19.5" customHeight="1">
      <c r="B22" s="52"/>
      <c r="C22" s="93" t="s">
        <v>128</v>
      </c>
      <c r="D22" s="93"/>
      <c r="E22" s="93"/>
      <c r="F22" s="52"/>
      <c r="G22" s="52"/>
    </row>
    <row r="23" spans="2:10" ht="15.75">
      <c r="B23" s="93" t="s">
        <v>111</v>
      </c>
      <c r="C23" s="93"/>
      <c r="D23" s="93"/>
      <c r="E23" s="93"/>
      <c r="F23" s="93"/>
    </row>
    <row r="24" spans="2:10" ht="15.75">
      <c r="B24" s="1" t="s">
        <v>7</v>
      </c>
    </row>
    <row r="25" spans="2:10" ht="35.25" customHeight="1">
      <c r="B25" s="47"/>
      <c r="C25" s="47" t="s">
        <v>89</v>
      </c>
      <c r="D25" s="46" t="s">
        <v>86</v>
      </c>
      <c r="E25" s="46" t="s">
        <v>87</v>
      </c>
      <c r="F25" s="45" t="s">
        <v>88</v>
      </c>
      <c r="G25" s="45" t="s">
        <v>90</v>
      </c>
    </row>
    <row r="26" spans="2:10" ht="15.75">
      <c r="B26" s="6">
        <v>1</v>
      </c>
      <c r="C26" s="6">
        <v>2</v>
      </c>
      <c r="D26" s="6">
        <v>3</v>
      </c>
      <c r="E26" s="6">
        <v>4</v>
      </c>
      <c r="F26" s="6">
        <v>5</v>
      </c>
      <c r="G26" s="6">
        <v>6</v>
      </c>
    </row>
    <row r="27" spans="2:10" ht="19.5" customHeight="1">
      <c r="B27" s="80" t="s">
        <v>8</v>
      </c>
      <c r="C27" s="81"/>
      <c r="D27" s="81"/>
      <c r="E27" s="81"/>
      <c r="F27" s="81"/>
      <c r="G27" s="81"/>
    </row>
    <row r="28" spans="2:10" ht="15.75">
      <c r="B28" s="57" t="s">
        <v>9</v>
      </c>
      <c r="C28" s="47"/>
      <c r="D28" s="47"/>
      <c r="E28" s="47"/>
      <c r="F28" s="47"/>
      <c r="G28" s="47"/>
    </row>
    <row r="29" spans="2:10" ht="34.5" customHeight="1">
      <c r="B29" s="47" t="s">
        <v>10</v>
      </c>
      <c r="C29" s="46">
        <v>10</v>
      </c>
      <c r="D29" s="20">
        <f>5647+5778+5886</f>
        <v>17311</v>
      </c>
      <c r="E29" s="20">
        <f>E31+E33</f>
        <v>15068</v>
      </c>
      <c r="F29" s="20">
        <f>E29-D29</f>
        <v>-2243</v>
      </c>
      <c r="G29" s="23">
        <f>E29/D29%</f>
        <v>87.042920686268843</v>
      </c>
    </row>
    <row r="30" spans="2:10" ht="15.75">
      <c r="B30" s="47" t="s">
        <v>11</v>
      </c>
      <c r="C30" s="46">
        <v>11</v>
      </c>
      <c r="D30" s="47">
        <f>255+256+258</f>
        <v>769</v>
      </c>
      <c r="E30" s="60">
        <v>490</v>
      </c>
      <c r="F30" s="20">
        <f>E30-D30</f>
        <v>-279</v>
      </c>
      <c r="G30" s="23">
        <f>E30/D30%</f>
        <v>63.719115734720411</v>
      </c>
    </row>
    <row r="31" spans="2:10" ht="15.75">
      <c r="B31" s="47" t="s">
        <v>12</v>
      </c>
      <c r="C31" s="46">
        <v>20</v>
      </c>
      <c r="D31" s="20">
        <f>897+918+934</f>
        <v>2749</v>
      </c>
      <c r="E31" s="39">
        <v>735</v>
      </c>
      <c r="F31" s="20">
        <f>E31-D31</f>
        <v>-2014</v>
      </c>
      <c r="G31" s="23">
        <f>E31/D31%</f>
        <v>26.73699527100764</v>
      </c>
    </row>
    <row r="32" spans="2:10" ht="15.75">
      <c r="B32" s="47" t="s">
        <v>13</v>
      </c>
      <c r="C32" s="46">
        <v>30</v>
      </c>
      <c r="D32" s="47"/>
      <c r="E32" s="47"/>
      <c r="F32" s="48"/>
      <c r="G32" s="48"/>
    </row>
    <row r="33" spans="2:10" ht="31.5">
      <c r="B33" s="57" t="s">
        <v>14</v>
      </c>
      <c r="C33" s="51">
        <v>40</v>
      </c>
      <c r="D33" s="48">
        <f>4750+4860+4952</f>
        <v>14562</v>
      </c>
      <c r="E33" s="36">
        <v>14333</v>
      </c>
      <c r="F33" s="20">
        <f>E33-D33</f>
        <v>-229</v>
      </c>
      <c r="G33" s="23">
        <f>E33/D33%</f>
        <v>98.4274138167834</v>
      </c>
    </row>
    <row r="34" spans="2:10" ht="15.75">
      <c r="B34" s="47" t="s">
        <v>15</v>
      </c>
      <c r="C34" s="46">
        <v>50</v>
      </c>
      <c r="D34" s="47">
        <f>365+368+366</f>
        <v>1099</v>
      </c>
      <c r="E34" s="56">
        <v>605</v>
      </c>
      <c r="F34" s="20">
        <f>E34-D34</f>
        <v>-494</v>
      </c>
      <c r="G34" s="23">
        <f>E34/D34%</f>
        <v>55.050045495905366</v>
      </c>
      <c r="J34" s="24"/>
    </row>
    <row r="35" spans="2:10" ht="15.75">
      <c r="B35" s="47" t="s">
        <v>16</v>
      </c>
      <c r="C35" s="46"/>
      <c r="D35" s="47"/>
      <c r="E35" s="56"/>
      <c r="F35" s="48"/>
      <c r="G35" s="48"/>
    </row>
    <row r="36" spans="2:10" ht="21" customHeight="1">
      <c r="B36" s="47" t="s">
        <v>17</v>
      </c>
      <c r="C36" s="46">
        <v>51</v>
      </c>
      <c r="D36" s="48">
        <f>3+2+2</f>
        <v>7</v>
      </c>
      <c r="E36" s="36"/>
      <c r="F36" s="20">
        <f>E36-D36</f>
        <v>-7</v>
      </c>
      <c r="G36" s="23">
        <f>E36/D36%</f>
        <v>0</v>
      </c>
    </row>
    <row r="37" spans="2:10" ht="15.75">
      <c r="B37" s="47" t="s">
        <v>18</v>
      </c>
      <c r="C37" s="46">
        <v>52</v>
      </c>
      <c r="D37" s="48"/>
      <c r="E37" s="36"/>
      <c r="F37" s="48"/>
      <c r="G37" s="48"/>
    </row>
    <row r="38" spans="2:10" ht="31.5">
      <c r="B38" s="47" t="s">
        <v>19</v>
      </c>
      <c r="C38" s="46">
        <v>53</v>
      </c>
      <c r="D38" s="48"/>
      <c r="E38" s="36"/>
      <c r="F38" s="48"/>
      <c r="G38" s="48"/>
    </row>
    <row r="39" spans="2:10" ht="15.75">
      <c r="B39" s="47" t="s">
        <v>20</v>
      </c>
      <c r="C39" s="46">
        <v>60</v>
      </c>
      <c r="D39" s="48"/>
      <c r="E39" s="36"/>
      <c r="F39" s="48"/>
      <c r="G39" s="48"/>
    </row>
    <row r="40" spans="2:10" ht="15.75">
      <c r="B40" s="47" t="s">
        <v>21</v>
      </c>
      <c r="C40" s="46">
        <v>70</v>
      </c>
      <c r="D40" s="47"/>
      <c r="E40" s="56"/>
      <c r="F40" s="20">
        <f>E40-D40</f>
        <v>0</v>
      </c>
      <c r="G40" s="23"/>
    </row>
    <row r="41" spans="2:10" ht="15.75">
      <c r="B41" s="47" t="s">
        <v>22</v>
      </c>
      <c r="C41" s="46">
        <v>80</v>
      </c>
      <c r="D41" s="47">
        <f>32+32+28</f>
        <v>92</v>
      </c>
      <c r="E41" s="56">
        <v>65</v>
      </c>
      <c r="F41" s="20">
        <f>E41-D41</f>
        <v>-27</v>
      </c>
      <c r="G41" s="23">
        <f>E41/D41%</f>
        <v>70.65217391304347</v>
      </c>
    </row>
    <row r="42" spans="2:10" ht="15.75">
      <c r="B42" s="47" t="s">
        <v>23</v>
      </c>
      <c r="C42" s="46"/>
      <c r="D42" s="47"/>
      <c r="E42" s="56"/>
      <c r="F42" s="48"/>
      <c r="G42" s="48"/>
    </row>
    <row r="43" spans="2:10" ht="15.75">
      <c r="B43" s="47" t="s">
        <v>24</v>
      </c>
      <c r="C43" s="46">
        <v>81</v>
      </c>
      <c r="D43" s="47"/>
      <c r="E43" s="56"/>
      <c r="F43" s="48"/>
      <c r="G43" s="48"/>
    </row>
    <row r="44" spans="2:10" ht="15.75">
      <c r="B44" s="47" t="s">
        <v>25</v>
      </c>
      <c r="C44" s="46">
        <v>82</v>
      </c>
      <c r="D44" s="47">
        <f>2+1+1</f>
        <v>4</v>
      </c>
      <c r="E44" s="56"/>
      <c r="F44" s="20">
        <f>E44-D44</f>
        <v>-4</v>
      </c>
      <c r="G44" s="23">
        <f>E44/D44%</f>
        <v>0</v>
      </c>
    </row>
    <row r="45" spans="2:10" ht="15.75">
      <c r="B45" s="57" t="s">
        <v>26</v>
      </c>
      <c r="C45" s="51">
        <v>90</v>
      </c>
      <c r="D45" s="19">
        <f>D33+D34+D39+D40+D41</f>
        <v>15753</v>
      </c>
      <c r="E45" s="37">
        <f>E33+E34+E39+E40+E41</f>
        <v>15003</v>
      </c>
      <c r="F45" s="20">
        <f>E45-D45</f>
        <v>-750</v>
      </c>
      <c r="G45" s="23">
        <f>E45/D45%</f>
        <v>95.23900209483908</v>
      </c>
    </row>
    <row r="46" spans="2:10" ht="15.75">
      <c r="B46" s="57" t="s">
        <v>27</v>
      </c>
      <c r="C46" s="46"/>
      <c r="D46" s="47"/>
      <c r="E46" s="56"/>
      <c r="F46" s="48"/>
      <c r="G46" s="48"/>
      <c r="H46" s="40"/>
    </row>
    <row r="47" spans="2:10" ht="31.5">
      <c r="B47" s="47" t="s">
        <v>28</v>
      </c>
      <c r="C47" s="46">
        <v>100</v>
      </c>
      <c r="D47" s="48">
        <f>3985+4105+4185</f>
        <v>12275</v>
      </c>
      <c r="E47" s="36">
        <v>11357</v>
      </c>
      <c r="F47" s="20">
        <f>E47-D47</f>
        <v>-918</v>
      </c>
      <c r="G47" s="23">
        <f>E47/D47%</f>
        <v>92.521384928716898</v>
      </c>
      <c r="H47" s="40"/>
    </row>
    <row r="48" spans="2:10" ht="15.75">
      <c r="B48" s="47" t="s">
        <v>29</v>
      </c>
      <c r="C48" s="46">
        <v>110</v>
      </c>
      <c r="D48" s="47">
        <f>755+743+755</f>
        <v>2253</v>
      </c>
      <c r="E48" s="56">
        <v>2276</v>
      </c>
      <c r="F48" s="20">
        <f>E48-D48</f>
        <v>23</v>
      </c>
      <c r="G48" s="23">
        <f>E48/D48%</f>
        <v>101.02086107412339</v>
      </c>
    </row>
    <row r="49" spans="2:7" ht="15" customHeight="1">
      <c r="B49" s="10" t="s">
        <v>30</v>
      </c>
      <c r="C49" s="17">
        <v>120</v>
      </c>
      <c r="D49" s="10"/>
      <c r="E49" s="38"/>
      <c r="F49" s="22"/>
      <c r="G49" s="22"/>
    </row>
    <row r="50" spans="2:7" ht="15.75">
      <c r="B50" s="47" t="s">
        <v>31</v>
      </c>
      <c r="C50" s="46">
        <v>130</v>
      </c>
      <c r="D50" s="47">
        <f>374+379+377</f>
        <v>1130</v>
      </c>
      <c r="E50" s="56">
        <v>766</v>
      </c>
      <c r="F50" s="20">
        <f>E50-D50</f>
        <v>-364</v>
      </c>
      <c r="G50" s="23">
        <f>E50/D50%</f>
        <v>67.787610619469021</v>
      </c>
    </row>
    <row r="51" spans="2:7" ht="15.75">
      <c r="B51" s="47" t="s">
        <v>32</v>
      </c>
      <c r="C51" s="46">
        <v>140</v>
      </c>
      <c r="D51" s="47"/>
      <c r="E51" s="56"/>
      <c r="F51" s="48"/>
      <c r="G51" s="48"/>
    </row>
    <row r="52" spans="2:7" ht="15.75">
      <c r="B52" s="47" t="s">
        <v>33</v>
      </c>
      <c r="C52" s="46">
        <v>150</v>
      </c>
      <c r="D52" s="47"/>
      <c r="E52" s="56"/>
      <c r="F52" s="48"/>
      <c r="G52" s="48"/>
    </row>
    <row r="53" spans="2:7" ht="15.75">
      <c r="B53" s="47" t="s">
        <v>34</v>
      </c>
      <c r="C53" s="46">
        <v>160</v>
      </c>
      <c r="D53" s="47">
        <f>2+2+1</f>
        <v>5</v>
      </c>
      <c r="E53" s="56">
        <v>3</v>
      </c>
      <c r="F53" s="48"/>
      <c r="G53" s="48"/>
    </row>
    <row r="54" spans="2:7" ht="15.75">
      <c r="B54" s="57" t="s">
        <v>35</v>
      </c>
      <c r="C54" s="51">
        <v>170</v>
      </c>
      <c r="D54" s="19">
        <f>SUM(D46:D53)</f>
        <v>15663</v>
      </c>
      <c r="E54" s="37">
        <f>SUM(E46:E53)</f>
        <v>14402</v>
      </c>
      <c r="F54" s="32">
        <f>E54-D54</f>
        <v>-1261</v>
      </c>
      <c r="G54" s="34">
        <f>E54/D54%</f>
        <v>91.949179595224422</v>
      </c>
    </row>
    <row r="55" spans="2:7" ht="15" customHeight="1">
      <c r="B55" s="94" t="s">
        <v>36</v>
      </c>
      <c r="C55" s="77"/>
      <c r="D55" s="76"/>
      <c r="E55" s="95"/>
      <c r="F55" s="96"/>
      <c r="G55" s="96"/>
    </row>
    <row r="56" spans="2:7" ht="11.25" customHeight="1">
      <c r="B56" s="94"/>
      <c r="C56" s="77"/>
      <c r="D56" s="76"/>
      <c r="E56" s="95"/>
      <c r="F56" s="96"/>
      <c r="G56" s="96"/>
    </row>
    <row r="57" spans="2:7" ht="33.75" hidden="1" customHeight="1">
      <c r="B57" s="94"/>
      <c r="C57" s="77"/>
      <c r="D57" s="76"/>
      <c r="E57" s="95"/>
      <c r="F57" s="96"/>
      <c r="G57" s="96"/>
    </row>
    <row r="58" spans="2:7" ht="15.75">
      <c r="B58" s="47" t="s">
        <v>37</v>
      </c>
      <c r="C58" s="46">
        <v>180</v>
      </c>
      <c r="D58" s="48">
        <f>D33-D47</f>
        <v>2287</v>
      </c>
      <c r="E58" s="36">
        <f>E33-E47</f>
        <v>2976</v>
      </c>
      <c r="F58" s="20">
        <f>E58-D58</f>
        <v>689</v>
      </c>
      <c r="G58" s="23">
        <f>E58/D58%</f>
        <v>130.12680367293396</v>
      </c>
    </row>
    <row r="59" spans="2:7" ht="15.75">
      <c r="B59" s="47" t="s">
        <v>38</v>
      </c>
      <c r="C59" s="46">
        <v>181</v>
      </c>
      <c r="D59" s="48">
        <f>D58</f>
        <v>2287</v>
      </c>
      <c r="E59" s="56">
        <v>2976</v>
      </c>
      <c r="F59" s="20">
        <f>E59-D59</f>
        <v>689</v>
      </c>
      <c r="G59" s="23">
        <f>E59/D59%</f>
        <v>130.12680367293396</v>
      </c>
    </row>
    <row r="60" spans="2:7" ht="15.75">
      <c r="B60" s="47" t="s">
        <v>39</v>
      </c>
      <c r="C60" s="46">
        <v>182</v>
      </c>
      <c r="D60" s="47"/>
      <c r="E60" s="56"/>
      <c r="F60" s="48"/>
      <c r="G60" s="48"/>
    </row>
    <row r="61" spans="2:7" ht="31.5">
      <c r="B61" s="47" t="s">
        <v>40</v>
      </c>
      <c r="C61" s="46">
        <v>190</v>
      </c>
      <c r="D61" s="48">
        <f>D58-D48+D34-D50</f>
        <v>3</v>
      </c>
      <c r="E61" s="36">
        <f>E58-E48+E34-E50</f>
        <v>539</v>
      </c>
      <c r="F61" s="20">
        <f>E61-D61</f>
        <v>536</v>
      </c>
      <c r="G61" s="23">
        <f>E61/D61%</f>
        <v>17966.666666666668</v>
      </c>
    </row>
    <row r="62" spans="2:7" ht="15.75">
      <c r="B62" s="47" t="s">
        <v>41</v>
      </c>
      <c r="C62" s="46">
        <v>191</v>
      </c>
      <c r="D62" s="47">
        <f>D61</f>
        <v>3</v>
      </c>
      <c r="E62" s="56">
        <v>539</v>
      </c>
      <c r="F62" s="20">
        <f>E62-D62</f>
        <v>536</v>
      </c>
      <c r="G62" s="23">
        <f>E62/D62%</f>
        <v>17966.666666666668</v>
      </c>
    </row>
    <row r="63" spans="2:7" ht="15.75">
      <c r="B63" s="47" t="s">
        <v>42</v>
      </c>
      <c r="C63" s="46">
        <v>192</v>
      </c>
      <c r="D63" s="47"/>
      <c r="E63" s="56"/>
      <c r="F63" s="48"/>
      <c r="G63" s="48"/>
    </row>
    <row r="64" spans="2:7" ht="31.5">
      <c r="B64" s="47" t="s">
        <v>43</v>
      </c>
      <c r="C64" s="46">
        <v>200</v>
      </c>
      <c r="D64" s="20">
        <f>D61+D40-D51+D41-D53</f>
        <v>90</v>
      </c>
      <c r="E64" s="39">
        <f>E61+E40-E51+E41-E53</f>
        <v>601</v>
      </c>
      <c r="F64" s="20">
        <f>E64-D64</f>
        <v>511</v>
      </c>
      <c r="G64" s="23">
        <f>E64/D64%</f>
        <v>667.77777777777771</v>
      </c>
    </row>
    <row r="65" spans="2:7" ht="15.75">
      <c r="B65" s="47" t="s">
        <v>38</v>
      </c>
      <c r="C65" s="46">
        <v>201</v>
      </c>
      <c r="D65" s="59">
        <f>D64</f>
        <v>90</v>
      </c>
      <c r="E65" s="56">
        <v>601</v>
      </c>
      <c r="F65" s="20">
        <f>E65-D65</f>
        <v>511</v>
      </c>
      <c r="G65" s="23">
        <f>E65/D65%</f>
        <v>667.77777777777771</v>
      </c>
    </row>
    <row r="66" spans="2:7" ht="15.75">
      <c r="B66" s="47" t="s">
        <v>39</v>
      </c>
      <c r="C66" s="46">
        <v>202</v>
      </c>
      <c r="D66" s="47"/>
      <c r="E66" s="56"/>
      <c r="F66" s="48"/>
      <c r="G66" s="48"/>
    </row>
    <row r="67" spans="2:7" ht="15.75">
      <c r="B67" s="47" t="s">
        <v>44</v>
      </c>
      <c r="C67" s="46">
        <v>210</v>
      </c>
      <c r="D67" s="59">
        <v>17</v>
      </c>
      <c r="E67" s="59"/>
      <c r="F67" s="20">
        <f>E67-D67</f>
        <v>-17</v>
      </c>
      <c r="G67" s="23">
        <f>E67/D67%</f>
        <v>0</v>
      </c>
    </row>
    <row r="68" spans="2:7" ht="15.75">
      <c r="B68" s="47" t="s">
        <v>45</v>
      </c>
      <c r="C68" s="46">
        <v>220</v>
      </c>
      <c r="D68" s="59">
        <f>D65-D67</f>
        <v>73</v>
      </c>
      <c r="E68" s="59">
        <f>E65-E67</f>
        <v>601</v>
      </c>
      <c r="F68" s="20">
        <f>E68-D68</f>
        <v>528</v>
      </c>
      <c r="G68" s="23">
        <f>E68/D68%</f>
        <v>823.28767123287673</v>
      </c>
    </row>
    <row r="69" spans="2:7" ht="15.75">
      <c r="B69" s="47" t="s">
        <v>41</v>
      </c>
      <c r="C69" s="46">
        <v>221</v>
      </c>
      <c r="D69" s="59">
        <f>D64-D67</f>
        <v>73</v>
      </c>
      <c r="E69" s="59">
        <f>E64-E67</f>
        <v>601</v>
      </c>
      <c r="F69" s="20">
        <f>E69-D69</f>
        <v>528</v>
      </c>
      <c r="G69" s="23">
        <f>E69/D69%</f>
        <v>823.28767123287673</v>
      </c>
    </row>
    <row r="70" spans="2:7" ht="15.75">
      <c r="B70" s="47" t="s">
        <v>42</v>
      </c>
      <c r="C70" s="46">
        <v>222</v>
      </c>
      <c r="D70" s="47"/>
      <c r="E70" s="47"/>
      <c r="F70" s="48"/>
      <c r="G70" s="48"/>
    </row>
    <row r="71" spans="2:7" ht="31.5">
      <c r="B71" s="47" t="s">
        <v>46</v>
      </c>
      <c r="C71" s="46">
        <v>230</v>
      </c>
      <c r="D71" s="59">
        <f>D69*15%</f>
        <v>10.95</v>
      </c>
      <c r="E71" s="59"/>
      <c r="F71" s="20">
        <f>E71-D71</f>
        <v>-10.95</v>
      </c>
      <c r="G71" s="23">
        <f>E71/D71%</f>
        <v>0</v>
      </c>
    </row>
    <row r="72" spans="2:7" ht="8.25" customHeight="1">
      <c r="B72" s="49"/>
      <c r="C72" s="50"/>
      <c r="D72" s="50"/>
      <c r="E72" s="25"/>
      <c r="F72" s="50"/>
      <c r="G72" s="50"/>
    </row>
    <row r="73" spans="2:7" ht="15.75">
      <c r="B73" s="88" t="s">
        <v>47</v>
      </c>
      <c r="C73" s="89"/>
      <c r="D73" s="89"/>
      <c r="E73" s="89"/>
      <c r="F73" s="89"/>
      <c r="G73" s="89"/>
    </row>
    <row r="74" spans="2:7" ht="15.75">
      <c r="B74" s="47" t="s">
        <v>48</v>
      </c>
      <c r="C74" s="46">
        <v>240</v>
      </c>
      <c r="D74" s="47">
        <f>955+960+972</f>
        <v>2887</v>
      </c>
      <c r="E74" s="47">
        <v>4080</v>
      </c>
      <c r="F74" s="20">
        <f t="shared" ref="F74:F79" si="0">E74-D74</f>
        <v>1193</v>
      </c>
      <c r="G74" s="23">
        <f t="shared" ref="G74:G79" si="1">E74/D74%</f>
        <v>141.32317284378246</v>
      </c>
    </row>
    <row r="75" spans="2:7" ht="15.75">
      <c r="B75" s="47" t="s">
        <v>49</v>
      </c>
      <c r="C75" s="46">
        <v>250</v>
      </c>
      <c r="D75" s="47">
        <f>2900+2910+2950</f>
        <v>8760</v>
      </c>
      <c r="E75" s="54">
        <v>7145</v>
      </c>
      <c r="F75" s="20">
        <f t="shared" si="0"/>
        <v>-1615</v>
      </c>
      <c r="G75" s="23">
        <f t="shared" si="1"/>
        <v>81.563926940639277</v>
      </c>
    </row>
    <row r="76" spans="2:7" ht="15.75">
      <c r="B76" s="47" t="s">
        <v>50</v>
      </c>
      <c r="C76" s="46">
        <v>260</v>
      </c>
      <c r="D76" s="47">
        <f>638+640+649</f>
        <v>1927</v>
      </c>
      <c r="E76" s="54">
        <v>1569</v>
      </c>
      <c r="F76" s="20">
        <f t="shared" si="0"/>
        <v>-358</v>
      </c>
      <c r="G76" s="23">
        <f t="shared" si="1"/>
        <v>81.421899325376231</v>
      </c>
    </row>
    <row r="77" spans="2:7" ht="15.75">
      <c r="B77" s="47" t="s">
        <v>51</v>
      </c>
      <c r="C77" s="46">
        <v>270</v>
      </c>
      <c r="D77" s="47">
        <f>280+277+276</f>
        <v>833</v>
      </c>
      <c r="E77" s="54">
        <v>793</v>
      </c>
      <c r="F77" s="20">
        <f t="shared" si="0"/>
        <v>-40</v>
      </c>
      <c r="G77" s="23">
        <f t="shared" si="1"/>
        <v>95.198079231692674</v>
      </c>
    </row>
    <row r="78" spans="2:7" ht="15.75">
      <c r="B78" s="47" t="s">
        <v>52</v>
      </c>
      <c r="C78" s="46">
        <v>280</v>
      </c>
      <c r="D78" s="47">
        <f>440+443+443</f>
        <v>1326</v>
      </c>
      <c r="E78" s="54">
        <v>813</v>
      </c>
      <c r="F78" s="20">
        <f t="shared" si="0"/>
        <v>-513</v>
      </c>
      <c r="G78" s="23">
        <f t="shared" si="1"/>
        <v>61.312217194570138</v>
      </c>
    </row>
    <row r="79" spans="2:7" ht="15" customHeight="1">
      <c r="B79" s="76" t="s">
        <v>53</v>
      </c>
      <c r="C79" s="77">
        <v>290</v>
      </c>
      <c r="D79" s="90">
        <f>D74+D75+D76+D77+D78</f>
        <v>15733</v>
      </c>
      <c r="E79" s="91">
        <f>E74+E75+E76+E77+E78</f>
        <v>14400</v>
      </c>
      <c r="F79" s="90">
        <f t="shared" si="0"/>
        <v>-1333</v>
      </c>
      <c r="G79" s="92">
        <f t="shared" si="1"/>
        <v>91.527362867857363</v>
      </c>
    </row>
    <row r="80" spans="2:7" ht="15" customHeight="1">
      <c r="B80" s="76"/>
      <c r="C80" s="77"/>
      <c r="D80" s="90"/>
      <c r="E80" s="91"/>
      <c r="F80" s="90"/>
      <c r="G80" s="92"/>
    </row>
    <row r="81" spans="2:7" ht="9" customHeight="1">
      <c r="B81" s="76"/>
      <c r="C81" s="77"/>
      <c r="D81" s="90"/>
      <c r="E81" s="91"/>
      <c r="F81" s="90"/>
      <c r="G81" s="92"/>
    </row>
    <row r="82" spans="2:7" ht="24" customHeight="1">
      <c r="B82" s="83" t="s">
        <v>54</v>
      </c>
      <c r="C82" s="84"/>
      <c r="D82" s="84"/>
      <c r="E82" s="84"/>
      <c r="F82" s="84"/>
      <c r="G82" s="85"/>
    </row>
    <row r="83" spans="2:7" ht="47.25">
      <c r="B83" s="57" t="s">
        <v>55</v>
      </c>
      <c r="C83" s="51">
        <v>300</v>
      </c>
      <c r="D83" s="57">
        <f>D84+D85+D86+D87</f>
        <v>4403</v>
      </c>
      <c r="E83" s="41">
        <f>E84+E85+E86+E87+E93</f>
        <v>1982.6</v>
      </c>
      <c r="F83" s="41">
        <f>E83-D83</f>
        <v>-2420.4</v>
      </c>
      <c r="G83" s="58">
        <f>E83/D83%</f>
        <v>45.028389734272082</v>
      </c>
    </row>
    <row r="84" spans="2:7" ht="17.25" customHeight="1">
      <c r="B84" s="47" t="s">
        <v>56</v>
      </c>
      <c r="C84" s="46">
        <v>301</v>
      </c>
      <c r="D84" s="47"/>
      <c r="E84" s="59"/>
      <c r="F84" s="59"/>
      <c r="G84" s="47"/>
    </row>
    <row r="85" spans="2:7" ht="31.5">
      <c r="B85" s="47" t="s">
        <v>57</v>
      </c>
      <c r="C85" s="46">
        <v>302</v>
      </c>
      <c r="D85" s="48">
        <f>640+643+650</f>
        <v>1933</v>
      </c>
      <c r="E85" s="20">
        <v>360</v>
      </c>
      <c r="F85" s="20">
        <f>E85-D85</f>
        <v>-1573</v>
      </c>
      <c r="G85" s="23">
        <f>E85/D85%</f>
        <v>18.623900672529746</v>
      </c>
    </row>
    <row r="86" spans="2:7" ht="32.25" customHeight="1">
      <c r="B86" s="47" t="s">
        <v>58</v>
      </c>
      <c r="C86" s="46">
        <v>303</v>
      </c>
      <c r="D86" s="47"/>
      <c r="E86" s="59"/>
      <c r="F86" s="59"/>
      <c r="G86" s="47"/>
    </row>
    <row r="87" spans="2:7" ht="17.25" customHeight="1">
      <c r="B87" s="47" t="s">
        <v>83</v>
      </c>
      <c r="C87" s="46">
        <v>304</v>
      </c>
      <c r="D87" s="47">
        <f>D88+D89+D90+D91</f>
        <v>2470</v>
      </c>
      <c r="E87" s="59">
        <f>E88+E89+E90+E91</f>
        <v>1413</v>
      </c>
      <c r="F87" s="20">
        <f>E87-D87</f>
        <v>-1057</v>
      </c>
      <c r="G87" s="23">
        <f>E87/D87%</f>
        <v>57.206477732793523</v>
      </c>
    </row>
    <row r="88" spans="2:7" ht="15.75" customHeight="1">
      <c r="B88" s="47" t="s">
        <v>119</v>
      </c>
      <c r="C88" s="46"/>
      <c r="D88" s="47">
        <f>246+246+246</f>
        <v>738</v>
      </c>
      <c r="E88" s="59">
        <v>0</v>
      </c>
      <c r="F88" s="20">
        <f>E88-D88</f>
        <v>-738</v>
      </c>
      <c r="G88" s="23">
        <f>E88/D88%</f>
        <v>0</v>
      </c>
    </row>
    <row r="89" spans="2:7" ht="17.25" customHeight="1">
      <c r="B89" s="47" t="s">
        <v>120</v>
      </c>
      <c r="C89" s="46"/>
      <c r="D89" s="47">
        <f>43+44+43</f>
        <v>130</v>
      </c>
      <c r="E89" s="59">
        <v>108</v>
      </c>
      <c r="F89" s="20">
        <f>E89-D89</f>
        <v>-22</v>
      </c>
      <c r="G89" s="23">
        <f>E89/D89%</f>
        <v>83.07692307692308</v>
      </c>
    </row>
    <row r="90" spans="2:7" ht="17.25" customHeight="1">
      <c r="B90" s="47" t="s">
        <v>121</v>
      </c>
      <c r="C90" s="46"/>
      <c r="D90" s="47">
        <f>522+524+531</f>
        <v>1577</v>
      </c>
      <c r="E90" s="59">
        <v>1268</v>
      </c>
      <c r="F90" s="20">
        <f>E90-D90</f>
        <v>-309</v>
      </c>
      <c r="G90" s="23">
        <f>E90/D90%</f>
        <v>80.405833861762844</v>
      </c>
    </row>
    <row r="91" spans="2:7" ht="17.25" customHeight="1">
      <c r="B91" s="47" t="s">
        <v>122</v>
      </c>
      <c r="C91" s="46"/>
      <c r="D91" s="47">
        <f>8+8+9</f>
        <v>25</v>
      </c>
      <c r="E91" s="59">
        <v>37</v>
      </c>
      <c r="F91" s="20">
        <f>E91-D91</f>
        <v>12</v>
      </c>
      <c r="G91" s="23">
        <f>E91/D91%</f>
        <v>148</v>
      </c>
    </row>
    <row r="92" spans="2:7" ht="30.75" customHeight="1">
      <c r="B92" s="47" t="s">
        <v>59</v>
      </c>
      <c r="C92" s="46" t="s">
        <v>60</v>
      </c>
      <c r="D92" s="47"/>
      <c r="E92" s="59"/>
      <c r="F92" s="20">
        <f t="shared" ref="F92:F93" si="2">E92-D92</f>
        <v>0</v>
      </c>
      <c r="G92" s="23"/>
    </row>
    <row r="93" spans="2:7" ht="16.5" customHeight="1">
      <c r="B93" s="47" t="s">
        <v>124</v>
      </c>
      <c r="C93" s="46" t="s">
        <v>61</v>
      </c>
      <c r="D93" s="47"/>
      <c r="E93" s="59">
        <v>209.6</v>
      </c>
      <c r="F93" s="20">
        <f t="shared" si="2"/>
        <v>209.6</v>
      </c>
      <c r="G93" s="23"/>
    </row>
    <row r="94" spans="2:7" ht="31.5">
      <c r="B94" s="57" t="s">
        <v>62</v>
      </c>
      <c r="C94" s="51">
        <v>310</v>
      </c>
      <c r="D94" s="47"/>
      <c r="E94" s="59"/>
      <c r="F94" s="59"/>
      <c r="G94" s="47"/>
    </row>
    <row r="95" spans="2:7" ht="47.25">
      <c r="B95" s="47" t="s">
        <v>82</v>
      </c>
      <c r="C95" s="46"/>
      <c r="D95" s="47"/>
      <c r="E95" s="59"/>
      <c r="F95" s="59"/>
      <c r="G95" s="47"/>
    </row>
    <row r="96" spans="2:7" ht="15.75">
      <c r="B96" s="47" t="s">
        <v>63</v>
      </c>
      <c r="C96" s="46">
        <v>312</v>
      </c>
      <c r="D96" s="47"/>
      <c r="E96" s="59"/>
      <c r="F96" s="59"/>
      <c r="G96" s="47"/>
    </row>
    <row r="97" spans="2:9" ht="15.75">
      <c r="B97" s="47" t="s">
        <v>64</v>
      </c>
      <c r="C97" s="46">
        <v>313</v>
      </c>
      <c r="D97" s="47"/>
      <c r="E97" s="59"/>
      <c r="F97" s="59"/>
      <c r="G97" s="47"/>
    </row>
    <row r="98" spans="2:9" ht="31.5">
      <c r="B98" s="57" t="s">
        <v>65</v>
      </c>
      <c r="C98" s="51">
        <v>320</v>
      </c>
      <c r="D98" s="57">
        <f>D99+D101</f>
        <v>1927</v>
      </c>
      <c r="E98" s="41">
        <f>E99+E101</f>
        <v>1569</v>
      </c>
      <c r="F98" s="41">
        <f>E98-D98</f>
        <v>-358</v>
      </c>
      <c r="G98" s="58">
        <f>E98/D98%</f>
        <v>81.421899325376231</v>
      </c>
    </row>
    <row r="99" spans="2:9" ht="15" customHeight="1">
      <c r="B99" s="76" t="s">
        <v>66</v>
      </c>
      <c r="C99" s="77">
        <v>321</v>
      </c>
      <c r="D99" s="76">
        <f>D76</f>
        <v>1927</v>
      </c>
      <c r="E99" s="86">
        <v>1569</v>
      </c>
      <c r="F99" s="86">
        <f>E99-D99</f>
        <v>-358</v>
      </c>
      <c r="G99" s="87">
        <f>E99/D99%</f>
        <v>81.421899325376231</v>
      </c>
    </row>
    <row r="100" spans="2:9" ht="36" customHeight="1">
      <c r="B100" s="76"/>
      <c r="C100" s="77"/>
      <c r="D100" s="76"/>
      <c r="E100" s="86"/>
      <c r="F100" s="86"/>
      <c r="G100" s="87"/>
    </row>
    <row r="101" spans="2:9" ht="14.25" customHeight="1">
      <c r="B101" s="47" t="s">
        <v>129</v>
      </c>
      <c r="C101" s="46">
        <v>322</v>
      </c>
      <c r="D101" s="47"/>
      <c r="E101" s="59"/>
      <c r="F101" s="59">
        <f>E101-D101</f>
        <v>0</v>
      </c>
      <c r="G101" s="53"/>
    </row>
    <row r="102" spans="2:9" ht="20.25" customHeight="1">
      <c r="B102" s="57" t="s">
        <v>67</v>
      </c>
      <c r="C102" s="51">
        <v>330</v>
      </c>
      <c r="D102" s="57">
        <f>D103+D104</f>
        <v>0</v>
      </c>
      <c r="E102" s="41">
        <f>E103+E104</f>
        <v>0</v>
      </c>
      <c r="F102" s="41">
        <f>E102-D102</f>
        <v>0</v>
      </c>
      <c r="G102" s="58"/>
    </row>
    <row r="103" spans="2:9" ht="30" customHeight="1">
      <c r="B103" s="47" t="s">
        <v>117</v>
      </c>
      <c r="C103" s="46">
        <v>331</v>
      </c>
      <c r="D103" s="47"/>
      <c r="E103" s="59"/>
      <c r="F103" s="59">
        <f>E103-D103</f>
        <v>0</v>
      </c>
      <c r="G103" s="53"/>
    </row>
    <row r="104" spans="2:9" ht="15.75">
      <c r="B104" s="47" t="s">
        <v>102</v>
      </c>
      <c r="C104" s="46">
        <v>332</v>
      </c>
      <c r="D104" s="47"/>
      <c r="E104" s="59"/>
      <c r="F104" s="59">
        <f>E104-D104</f>
        <v>0</v>
      </c>
      <c r="G104" s="35"/>
    </row>
    <row r="105" spans="2:9" ht="23.25" customHeight="1">
      <c r="B105" s="83" t="s">
        <v>68</v>
      </c>
      <c r="C105" s="84"/>
      <c r="D105" s="84"/>
      <c r="E105" s="84"/>
      <c r="F105" s="84"/>
      <c r="G105" s="85"/>
    </row>
    <row r="106" spans="2:9" ht="15.75">
      <c r="B106" s="47" t="s">
        <v>69</v>
      </c>
      <c r="C106" s="46">
        <v>340</v>
      </c>
      <c r="D106" s="47"/>
      <c r="E106" s="47"/>
      <c r="F106" s="57"/>
      <c r="G106" s="57"/>
      <c r="I106" s="28"/>
    </row>
    <row r="107" spans="2:9" ht="15.75">
      <c r="B107" s="47" t="s">
        <v>70</v>
      </c>
      <c r="C107" s="46">
        <v>341</v>
      </c>
      <c r="D107" s="47"/>
      <c r="E107" s="47"/>
      <c r="F107" s="47"/>
      <c r="G107" s="47"/>
    </row>
    <row r="108" spans="2:9" ht="47.25">
      <c r="B108" s="47" t="s">
        <v>71</v>
      </c>
      <c r="C108" s="46">
        <v>350</v>
      </c>
      <c r="D108" s="47"/>
      <c r="E108" s="47"/>
      <c r="F108" s="47">
        <f>E108-D108</f>
        <v>0</v>
      </c>
      <c r="G108" s="35"/>
    </row>
    <row r="109" spans="2:9">
      <c r="B109" s="76" t="s">
        <v>70</v>
      </c>
      <c r="C109" s="77">
        <v>351</v>
      </c>
      <c r="D109" s="76"/>
      <c r="E109" s="76"/>
      <c r="F109" s="76"/>
      <c r="G109" s="76"/>
    </row>
    <row r="110" spans="2:9" ht="15" customHeight="1">
      <c r="B110" s="76"/>
      <c r="C110" s="77"/>
      <c r="D110" s="76"/>
      <c r="E110" s="76"/>
      <c r="F110" s="76"/>
      <c r="G110" s="76"/>
    </row>
    <row r="111" spans="2:9" ht="15.75" customHeight="1">
      <c r="B111" s="47" t="s">
        <v>72</v>
      </c>
      <c r="C111" s="46">
        <v>360</v>
      </c>
      <c r="D111" s="47"/>
      <c r="E111" s="47"/>
      <c r="F111" s="47"/>
      <c r="G111" s="47"/>
    </row>
    <row r="112" spans="2:9" ht="15.75">
      <c r="B112" s="47" t="s">
        <v>70</v>
      </c>
      <c r="C112" s="46">
        <v>361</v>
      </c>
      <c r="D112" s="47"/>
      <c r="E112" s="47"/>
      <c r="F112" s="47"/>
      <c r="G112" s="47"/>
    </row>
    <row r="113" spans="2:7" ht="31.5">
      <c r="B113" s="47" t="s">
        <v>73</v>
      </c>
      <c r="C113" s="46">
        <v>370</v>
      </c>
      <c r="D113" s="47"/>
      <c r="E113" s="47"/>
      <c r="F113" s="47"/>
      <c r="G113" s="47"/>
    </row>
    <row r="114" spans="2:7" ht="15.75">
      <c r="B114" s="47" t="s">
        <v>70</v>
      </c>
      <c r="C114" s="46">
        <v>371</v>
      </c>
      <c r="D114" s="47"/>
      <c r="E114" s="47"/>
      <c r="F114" s="47"/>
      <c r="G114" s="47"/>
    </row>
    <row r="115" spans="2:7" ht="47.25">
      <c r="B115" s="47" t="s">
        <v>74</v>
      </c>
      <c r="C115" s="46">
        <v>380</v>
      </c>
      <c r="D115" s="47"/>
      <c r="E115" s="47"/>
      <c r="F115" s="47">
        <f>E115-D115</f>
        <v>0</v>
      </c>
      <c r="G115" s="35"/>
    </row>
    <row r="116" spans="2:7" ht="15.75">
      <c r="B116" s="47" t="s">
        <v>70</v>
      </c>
      <c r="C116" s="46">
        <v>381</v>
      </c>
      <c r="D116" s="47"/>
      <c r="E116" s="47"/>
      <c r="F116" s="47"/>
      <c r="G116" s="47"/>
    </row>
    <row r="117" spans="2:7" ht="31.5">
      <c r="B117" s="47" t="s">
        <v>75</v>
      </c>
      <c r="C117" s="46">
        <v>390</v>
      </c>
      <c r="D117" s="47"/>
      <c r="E117" s="47">
        <f>E106+E108+E111+E115</f>
        <v>0</v>
      </c>
      <c r="F117" s="47">
        <f>F106+F108+F111+F115</f>
        <v>0</v>
      </c>
      <c r="G117" s="35"/>
    </row>
    <row r="118" spans="2:7" ht="31.5">
      <c r="B118" s="47" t="s">
        <v>76</v>
      </c>
      <c r="C118" s="46">
        <v>391</v>
      </c>
      <c r="D118" s="47"/>
      <c r="E118" s="47"/>
      <c r="F118" s="47"/>
      <c r="G118" s="47"/>
    </row>
    <row r="119" spans="2:7" ht="15.75">
      <c r="B119" s="78"/>
      <c r="C119" s="79"/>
      <c r="D119" s="79"/>
      <c r="E119" s="79"/>
      <c r="F119" s="79"/>
      <c r="G119" s="79"/>
    </row>
    <row r="120" spans="2:7" ht="15.75">
      <c r="B120" s="80" t="s">
        <v>77</v>
      </c>
      <c r="C120" s="81"/>
      <c r="D120" s="81"/>
      <c r="E120" s="81"/>
      <c r="F120" s="81"/>
      <c r="G120" s="81"/>
    </row>
    <row r="121" spans="2:7" ht="15" customHeight="1">
      <c r="B121" s="76" t="s">
        <v>78</v>
      </c>
      <c r="C121" s="77">
        <v>400</v>
      </c>
      <c r="D121" s="76">
        <v>96</v>
      </c>
      <c r="E121" s="82">
        <v>87</v>
      </c>
      <c r="F121" s="76"/>
      <c r="G121" s="76"/>
    </row>
    <row r="122" spans="2:7" ht="15" customHeight="1">
      <c r="B122" s="76"/>
      <c r="C122" s="77"/>
      <c r="D122" s="76"/>
      <c r="E122" s="82"/>
      <c r="F122" s="76"/>
      <c r="G122" s="76"/>
    </row>
    <row r="123" spans="2:7" ht="15.75" customHeight="1">
      <c r="B123" s="47" t="s">
        <v>79</v>
      </c>
      <c r="C123" s="46">
        <v>410</v>
      </c>
      <c r="D123" s="54">
        <v>46190</v>
      </c>
      <c r="E123" s="54">
        <v>46955</v>
      </c>
      <c r="F123" s="47"/>
      <c r="G123" s="33"/>
    </row>
    <row r="124" spans="2:7">
      <c r="B124" s="76" t="s">
        <v>80</v>
      </c>
      <c r="C124" s="77">
        <v>420</v>
      </c>
      <c r="D124" s="76"/>
      <c r="E124" s="76"/>
      <c r="F124" s="76"/>
      <c r="G124" s="76"/>
    </row>
    <row r="125" spans="2:7" ht="15" customHeight="1">
      <c r="B125" s="76"/>
      <c r="C125" s="77"/>
      <c r="D125" s="76"/>
      <c r="E125" s="76"/>
      <c r="F125" s="76"/>
      <c r="G125" s="76"/>
    </row>
    <row r="126" spans="2:7" ht="15.75" customHeight="1">
      <c r="B126" s="47" t="s">
        <v>81</v>
      </c>
      <c r="C126" s="46">
        <v>430</v>
      </c>
      <c r="D126" s="47"/>
      <c r="E126" s="47"/>
      <c r="F126" s="47"/>
      <c r="G126" s="47"/>
    </row>
    <row r="128" spans="2:7" ht="27" customHeight="1">
      <c r="B128" s="31" t="s">
        <v>110</v>
      </c>
      <c r="C128" s="7"/>
      <c r="D128" s="7"/>
      <c r="E128" s="11"/>
      <c r="F128" s="74" t="s">
        <v>101</v>
      </c>
      <c r="G128" s="74"/>
    </row>
    <row r="129" spans="2:7" ht="18" customHeight="1">
      <c r="C129" s="75" t="s">
        <v>85</v>
      </c>
      <c r="D129" s="75"/>
      <c r="F129" s="75" t="s">
        <v>84</v>
      </c>
      <c r="G129" s="75"/>
    </row>
    <row r="130" spans="2:7" ht="21.75" customHeight="1">
      <c r="C130" s="21"/>
      <c r="D130" s="21"/>
      <c r="F130" s="21"/>
      <c r="G130" s="21"/>
    </row>
    <row r="131" spans="2:7" ht="18" customHeight="1">
      <c r="C131" s="21"/>
      <c r="D131" s="21"/>
      <c r="F131" s="21"/>
      <c r="G131" s="21"/>
    </row>
    <row r="132" spans="2:7" ht="18" customHeight="1">
      <c r="C132" s="21"/>
      <c r="D132" s="21"/>
      <c r="F132" s="21"/>
      <c r="G132" s="21"/>
    </row>
    <row r="133" spans="2:7" ht="15.75" customHeight="1">
      <c r="C133" s="21"/>
      <c r="D133" s="21"/>
      <c r="F133" s="21"/>
      <c r="G133" s="21"/>
    </row>
    <row r="134" spans="2:7" ht="16.5" customHeight="1">
      <c r="C134" s="21"/>
      <c r="D134" s="21"/>
      <c r="F134" s="21"/>
      <c r="G134" s="21"/>
    </row>
    <row r="135" spans="2:7">
      <c r="C135" s="21"/>
      <c r="D135" s="21"/>
      <c r="F135" s="21"/>
      <c r="G135" s="21"/>
    </row>
    <row r="136" spans="2:7">
      <c r="C136" s="21"/>
      <c r="D136" s="21"/>
      <c r="F136" s="21"/>
      <c r="G136" s="21"/>
    </row>
    <row r="137" spans="2:7">
      <c r="C137" s="21"/>
      <c r="D137" s="21"/>
      <c r="F137" s="21"/>
      <c r="G137" s="21"/>
    </row>
    <row r="138" spans="2:7" hidden="1">
      <c r="C138" s="21"/>
      <c r="D138" s="21"/>
      <c r="F138" s="21"/>
      <c r="G138" s="21"/>
    </row>
    <row r="139" spans="2:7" ht="61.5" customHeight="1">
      <c r="B139" s="2"/>
      <c r="C139" s="3"/>
      <c r="D139" s="3"/>
    </row>
    <row r="140" spans="2:7" ht="15.75">
      <c r="B140" s="4"/>
      <c r="C140" s="3"/>
      <c r="D140" s="3"/>
      <c r="E140" s="12" t="s">
        <v>95</v>
      </c>
      <c r="F140" s="13"/>
    </row>
    <row r="141" spans="2:7">
      <c r="E141" s="13" t="s">
        <v>96</v>
      </c>
      <c r="F141" s="13"/>
    </row>
    <row r="142" spans="2:7">
      <c r="E142" s="13" t="s">
        <v>97</v>
      </c>
      <c r="F142" s="13"/>
    </row>
    <row r="143" spans="2:7">
      <c r="E143" s="14"/>
      <c r="F143" s="14"/>
      <c r="G143" s="13" t="s">
        <v>123</v>
      </c>
    </row>
    <row r="144" spans="2:7" ht="9" customHeight="1">
      <c r="F144" s="13"/>
      <c r="G144" s="13"/>
    </row>
    <row r="145" spans="5:7" ht="9" customHeight="1">
      <c r="F145" s="13"/>
      <c r="G145" s="13"/>
    </row>
    <row r="146" spans="5:7" ht="16.5" customHeight="1">
      <c r="E146" s="12" t="s">
        <v>95</v>
      </c>
      <c r="F146" s="13"/>
    </row>
    <row r="147" spans="5:7">
      <c r="E147" s="13" t="s">
        <v>98</v>
      </c>
      <c r="F147" s="13"/>
    </row>
    <row r="148" spans="5:7">
      <c r="E148" s="42" t="s">
        <v>99</v>
      </c>
      <c r="F148" s="42"/>
      <c r="G148" s="42"/>
    </row>
    <row r="149" spans="5:7">
      <c r="E149" s="14"/>
      <c r="F149" s="14"/>
      <c r="G149" s="13" t="s">
        <v>116</v>
      </c>
    </row>
  </sheetData>
  <mergeCells count="59">
    <mergeCell ref="B21:G21"/>
    <mergeCell ref="E4:H4"/>
    <mergeCell ref="E5:H5"/>
    <mergeCell ref="E6:H6"/>
    <mergeCell ref="E7:H7"/>
    <mergeCell ref="E8:H8"/>
    <mergeCell ref="C13:F13"/>
    <mergeCell ref="C14:F14"/>
    <mergeCell ref="C16:F16"/>
    <mergeCell ref="C17:F17"/>
    <mergeCell ref="C18:F18"/>
    <mergeCell ref="C19:F19"/>
    <mergeCell ref="C22:E22"/>
    <mergeCell ref="B23:F23"/>
    <mergeCell ref="B27:G27"/>
    <mergeCell ref="B55:B57"/>
    <mergeCell ref="C55:C57"/>
    <mergeCell ref="D55:D57"/>
    <mergeCell ref="E55:E57"/>
    <mergeCell ref="F55:F57"/>
    <mergeCell ref="G55:G57"/>
    <mergeCell ref="B73:G73"/>
    <mergeCell ref="B79:B81"/>
    <mergeCell ref="C79:C81"/>
    <mergeCell ref="D79:D81"/>
    <mergeCell ref="E79:E81"/>
    <mergeCell ref="F79:F81"/>
    <mergeCell ref="G79:G81"/>
    <mergeCell ref="B82:G82"/>
    <mergeCell ref="B99:B100"/>
    <mergeCell ref="C99:C100"/>
    <mergeCell ref="D99:D100"/>
    <mergeCell ref="E99:E100"/>
    <mergeCell ref="F99:F100"/>
    <mergeCell ref="G99:G100"/>
    <mergeCell ref="B105:G105"/>
    <mergeCell ref="B109:B110"/>
    <mergeCell ref="C109:C110"/>
    <mergeCell ref="D109:D110"/>
    <mergeCell ref="E109:E110"/>
    <mergeCell ref="F109:F110"/>
    <mergeCell ref="G109:G110"/>
    <mergeCell ref="B119:G119"/>
    <mergeCell ref="B120:G120"/>
    <mergeCell ref="B121:B122"/>
    <mergeCell ref="C121:C122"/>
    <mergeCell ref="D121:D122"/>
    <mergeCell ref="E121:E122"/>
    <mergeCell ref="F121:F122"/>
    <mergeCell ref="G121:G122"/>
    <mergeCell ref="F128:G128"/>
    <mergeCell ref="C129:D129"/>
    <mergeCell ref="F129:G129"/>
    <mergeCell ref="B124:B125"/>
    <mergeCell ref="C124:C125"/>
    <mergeCell ref="D124:D125"/>
    <mergeCell ref="E124:E125"/>
    <mergeCell ref="F124:F125"/>
    <mergeCell ref="G124:G125"/>
  </mergeCells>
  <printOptions horizontalCentered="1"/>
  <pageMargins left="0.78740157480314965" right="0" top="0.78740157480314965" bottom="0.35433070866141736" header="0" footer="0"/>
  <pageSetup paperSize="9" scale="95" orientation="landscape" r:id="rId1"/>
  <rowBreaks count="5" manualBreakCount="5">
    <brk id="32" min="1" max="7" man="1"/>
    <brk id="54" min="1" max="7" man="1"/>
    <brk id="81" min="1" max="7" man="1"/>
    <brk id="104" min="1" max="7" man="1"/>
    <brk id="119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9"/>
  <sheetViews>
    <sheetView tabSelected="1" view="pageBreakPreview" topLeftCell="B136" zoomScaleSheetLayoutView="100" workbookViewId="0">
      <selection activeCell="D6" sqref="D6"/>
    </sheetView>
  </sheetViews>
  <sheetFormatPr defaultRowHeight="15"/>
  <cols>
    <col min="1" max="1" width="1.5703125" hidden="1" customWidth="1"/>
    <col min="2" max="2" width="42.85546875" customWidth="1"/>
    <col min="3" max="3" width="6.7109375" customWidth="1"/>
    <col min="4" max="4" width="18.7109375" customWidth="1"/>
    <col min="5" max="5" width="17.28515625" customWidth="1"/>
    <col min="6" max="6" width="12.7109375" customWidth="1"/>
    <col min="7" max="7" width="11.85546875" customWidth="1"/>
    <col min="8" max="8" width="11.28515625" customWidth="1"/>
    <col min="9" max="9" width="15.28515625" customWidth="1"/>
    <col min="10" max="10" width="9.5703125" bestFit="1" customWidth="1"/>
  </cols>
  <sheetData>
    <row r="1" spans="2:10">
      <c r="F1" s="9"/>
      <c r="G1" s="8"/>
      <c r="H1" s="8"/>
    </row>
    <row r="2" spans="2:10" ht="0.75" customHeight="1">
      <c r="F2" s="9"/>
      <c r="G2" s="8"/>
      <c r="H2" s="8"/>
    </row>
    <row r="3" spans="2:10" ht="8.25" hidden="1" customHeight="1">
      <c r="F3" s="9" t="s">
        <v>0</v>
      </c>
      <c r="G3" s="8"/>
      <c r="H3" s="8"/>
    </row>
    <row r="4" spans="2:10" ht="18.75" customHeight="1">
      <c r="C4" s="26"/>
      <c r="E4" s="97" t="s">
        <v>92</v>
      </c>
      <c r="F4" s="97"/>
      <c r="G4" s="97"/>
      <c r="H4" s="97"/>
    </row>
    <row r="5" spans="2:10" ht="18.75" customHeight="1">
      <c r="E5" s="98" t="s">
        <v>93</v>
      </c>
      <c r="F5" s="98"/>
      <c r="G5" s="98"/>
      <c r="H5" s="98"/>
    </row>
    <row r="6" spans="2:10" ht="18.75" customHeight="1">
      <c r="C6" s="29"/>
      <c r="E6" s="99" t="s">
        <v>131</v>
      </c>
      <c r="F6" s="99"/>
      <c r="G6" s="99"/>
      <c r="H6" s="99"/>
    </row>
    <row r="7" spans="2:10" ht="41.25" customHeight="1">
      <c r="B7" s="1"/>
      <c r="E7" s="100" t="s">
        <v>94</v>
      </c>
      <c r="F7" s="100"/>
      <c r="G7" s="100"/>
      <c r="H7" s="100"/>
    </row>
    <row r="8" spans="2:10" ht="18.75">
      <c r="B8" s="1"/>
      <c r="E8" s="101" t="s">
        <v>127</v>
      </c>
      <c r="F8" s="101"/>
      <c r="G8" s="101"/>
      <c r="H8" s="101"/>
    </row>
    <row r="9" spans="2:10" ht="18.75" customHeight="1">
      <c r="B9" s="2" t="s">
        <v>0</v>
      </c>
      <c r="C9" s="5"/>
    </row>
    <row r="10" spans="2:10" ht="33.75" hidden="1" customHeight="1">
      <c r="B10" s="2"/>
    </row>
    <row r="11" spans="2:10" ht="15.75" hidden="1">
      <c r="B11" s="2" t="s">
        <v>0</v>
      </c>
      <c r="C11" s="5"/>
      <c r="G11" s="27"/>
      <c r="H11" s="16"/>
      <c r="I11" s="16"/>
      <c r="J11" s="16"/>
    </row>
    <row r="12" spans="2:10" ht="15.75">
      <c r="B12" s="2"/>
      <c r="G12" s="61"/>
      <c r="H12" s="62" t="s">
        <v>1</v>
      </c>
      <c r="I12" s="16"/>
      <c r="J12" s="16"/>
    </row>
    <row r="13" spans="2:10" ht="31.5" customHeight="1">
      <c r="B13" s="30" t="s">
        <v>104</v>
      </c>
      <c r="C13" s="102" t="s">
        <v>105</v>
      </c>
      <c r="D13" s="102"/>
      <c r="E13" s="102"/>
      <c r="F13" s="103"/>
      <c r="G13" s="61" t="s">
        <v>125</v>
      </c>
      <c r="H13" s="62"/>
      <c r="I13" s="16"/>
      <c r="J13" s="16"/>
    </row>
    <row r="14" spans="2:10" ht="19.5" customHeight="1">
      <c r="B14" s="43" t="s">
        <v>103</v>
      </c>
      <c r="C14" s="104" t="s">
        <v>106</v>
      </c>
      <c r="D14" s="104"/>
      <c r="E14" s="104"/>
      <c r="F14" s="103"/>
      <c r="G14" s="15" t="s">
        <v>2</v>
      </c>
      <c r="H14" s="18">
        <v>36979569</v>
      </c>
      <c r="I14" s="16"/>
      <c r="J14" s="16"/>
    </row>
    <row r="15" spans="2:10" ht="33.75" hidden="1" customHeight="1">
      <c r="B15" s="43" t="s">
        <v>4</v>
      </c>
      <c r="C15" s="43"/>
      <c r="D15" s="43"/>
      <c r="E15" s="43"/>
      <c r="F15" s="44"/>
      <c r="G15" s="15" t="s">
        <v>3</v>
      </c>
      <c r="H15" s="62"/>
      <c r="I15" s="16"/>
      <c r="J15" s="16"/>
    </row>
    <row r="16" spans="2:10" ht="15.75" customHeight="1">
      <c r="B16" s="43" t="s">
        <v>114</v>
      </c>
      <c r="C16" s="104" t="s">
        <v>107</v>
      </c>
      <c r="D16" s="104"/>
      <c r="E16" s="104"/>
      <c r="F16" s="103"/>
      <c r="G16" s="15" t="s">
        <v>5</v>
      </c>
      <c r="H16" s="62"/>
      <c r="I16" s="16"/>
      <c r="J16" s="16"/>
    </row>
    <row r="17" spans="2:10" ht="15.75" customHeight="1">
      <c r="B17" s="43" t="s">
        <v>115</v>
      </c>
      <c r="C17" s="104" t="s">
        <v>108</v>
      </c>
      <c r="D17" s="104"/>
      <c r="E17" s="104"/>
      <c r="F17" s="104"/>
      <c r="G17" s="15" t="s">
        <v>6</v>
      </c>
      <c r="H17" s="62" t="s">
        <v>100</v>
      </c>
      <c r="I17" s="16"/>
      <c r="J17" s="16"/>
    </row>
    <row r="18" spans="2:10" ht="18" customHeight="1">
      <c r="B18" s="43" t="s">
        <v>113</v>
      </c>
      <c r="C18" s="105" t="s">
        <v>126</v>
      </c>
      <c r="D18" s="105"/>
      <c r="E18" s="105"/>
      <c r="F18" s="105"/>
      <c r="H18" s="27"/>
      <c r="I18" s="16"/>
      <c r="J18" s="16"/>
    </row>
    <row r="19" spans="2:10" ht="18.75" customHeight="1">
      <c r="B19" s="43" t="s">
        <v>112</v>
      </c>
      <c r="C19" s="104" t="s">
        <v>109</v>
      </c>
      <c r="D19" s="104"/>
      <c r="E19" s="104"/>
      <c r="F19" s="104"/>
    </row>
    <row r="20" spans="2:10" ht="6.75" customHeight="1">
      <c r="B20" s="55"/>
      <c r="C20" s="55"/>
      <c r="D20" s="55"/>
      <c r="E20" s="55"/>
      <c r="F20" s="55"/>
    </row>
    <row r="21" spans="2:10" ht="15.75" customHeight="1">
      <c r="B21" s="93" t="s">
        <v>91</v>
      </c>
      <c r="C21" s="93"/>
      <c r="D21" s="93"/>
      <c r="E21" s="93"/>
      <c r="F21" s="93"/>
      <c r="G21" s="93"/>
    </row>
    <row r="22" spans="2:10" ht="19.5" customHeight="1">
      <c r="B22" s="70"/>
      <c r="C22" s="93" t="s">
        <v>128</v>
      </c>
      <c r="D22" s="93"/>
      <c r="E22" s="93"/>
      <c r="F22" s="70"/>
      <c r="G22" s="70"/>
    </row>
    <row r="23" spans="2:10" ht="15.75">
      <c r="B23" s="93" t="s">
        <v>111</v>
      </c>
      <c r="C23" s="93"/>
      <c r="D23" s="93"/>
      <c r="E23" s="93"/>
      <c r="F23" s="93"/>
    </row>
    <row r="24" spans="2:10" ht="15.75">
      <c r="B24" s="1" t="s">
        <v>7</v>
      </c>
    </row>
    <row r="25" spans="2:10" ht="35.25" customHeight="1">
      <c r="B25" s="61"/>
      <c r="C25" s="61" t="s">
        <v>89</v>
      </c>
      <c r="D25" s="62" t="s">
        <v>86</v>
      </c>
      <c r="E25" s="62" t="s">
        <v>87</v>
      </c>
      <c r="F25" s="45" t="s">
        <v>88</v>
      </c>
      <c r="G25" s="45" t="s">
        <v>90</v>
      </c>
    </row>
    <row r="26" spans="2:10" ht="15.75">
      <c r="B26" s="6">
        <v>1</v>
      </c>
      <c r="C26" s="6">
        <v>2</v>
      </c>
      <c r="D26" s="6">
        <v>3</v>
      </c>
      <c r="E26" s="6">
        <v>4</v>
      </c>
      <c r="F26" s="6">
        <v>5</v>
      </c>
      <c r="G26" s="6">
        <v>6</v>
      </c>
    </row>
    <row r="27" spans="2:10" ht="19.5" customHeight="1">
      <c r="B27" s="80" t="s">
        <v>8</v>
      </c>
      <c r="C27" s="81"/>
      <c r="D27" s="81"/>
      <c r="E27" s="81"/>
      <c r="F27" s="81"/>
      <c r="G27" s="81"/>
    </row>
    <row r="28" spans="2:10" ht="15.75">
      <c r="B28" s="68" t="s">
        <v>9</v>
      </c>
      <c r="C28" s="61"/>
      <c r="D28" s="61"/>
      <c r="E28" s="61"/>
      <c r="F28" s="61"/>
      <c r="G28" s="61"/>
    </row>
    <row r="29" spans="2:10" ht="34.5" customHeight="1">
      <c r="B29" s="61" t="s">
        <v>10</v>
      </c>
      <c r="C29" s="62">
        <v>10</v>
      </c>
      <c r="D29" s="20">
        <f>5647+5778+5886</f>
        <v>17311</v>
      </c>
      <c r="E29" s="20">
        <f>E31+E33</f>
        <v>15068</v>
      </c>
      <c r="F29" s="20">
        <f>E29-D29</f>
        <v>-2243</v>
      </c>
      <c r="G29" s="23">
        <f>E29/D29%</f>
        <v>87.042920686268843</v>
      </c>
    </row>
    <row r="30" spans="2:10" ht="15.75">
      <c r="B30" s="61" t="s">
        <v>11</v>
      </c>
      <c r="C30" s="62">
        <v>11</v>
      </c>
      <c r="D30" s="61">
        <f>255+256+258</f>
        <v>769</v>
      </c>
      <c r="E30" s="65">
        <v>490</v>
      </c>
      <c r="F30" s="20">
        <f>E30-D30</f>
        <v>-279</v>
      </c>
      <c r="G30" s="23">
        <f>E30/D30%</f>
        <v>63.719115734720411</v>
      </c>
    </row>
    <row r="31" spans="2:10" ht="15.75">
      <c r="B31" s="61" t="s">
        <v>12</v>
      </c>
      <c r="C31" s="62">
        <v>20</v>
      </c>
      <c r="D31" s="20">
        <f>897+918+934</f>
        <v>2749</v>
      </c>
      <c r="E31" s="39">
        <v>735</v>
      </c>
      <c r="F31" s="20">
        <f>E31-D31</f>
        <v>-2014</v>
      </c>
      <c r="G31" s="23">
        <f>E31/D31%</f>
        <v>26.73699527100764</v>
      </c>
    </row>
    <row r="32" spans="2:10" ht="15.75">
      <c r="B32" s="61" t="s">
        <v>13</v>
      </c>
      <c r="C32" s="62">
        <v>30</v>
      </c>
      <c r="D32" s="61"/>
      <c r="E32" s="61"/>
      <c r="F32" s="73"/>
      <c r="G32" s="73"/>
    </row>
    <row r="33" spans="2:10" ht="31.5">
      <c r="B33" s="68" t="s">
        <v>14</v>
      </c>
      <c r="C33" s="71">
        <v>40</v>
      </c>
      <c r="D33" s="73">
        <f>4750+4860+4952</f>
        <v>14562</v>
      </c>
      <c r="E33" s="36">
        <v>14333</v>
      </c>
      <c r="F33" s="20">
        <f>E33-D33</f>
        <v>-229</v>
      </c>
      <c r="G33" s="23">
        <f>E33/D33%</f>
        <v>98.4274138167834</v>
      </c>
    </row>
    <row r="34" spans="2:10" ht="15.75">
      <c r="B34" s="61" t="s">
        <v>15</v>
      </c>
      <c r="C34" s="62">
        <v>50</v>
      </c>
      <c r="D34" s="61">
        <f>365+368+366</f>
        <v>1099</v>
      </c>
      <c r="E34" s="72">
        <v>605</v>
      </c>
      <c r="F34" s="20">
        <f>E34-D34</f>
        <v>-494</v>
      </c>
      <c r="G34" s="23">
        <f>E34/D34%</f>
        <v>55.050045495905366</v>
      </c>
      <c r="J34" s="24"/>
    </row>
    <row r="35" spans="2:10" ht="15.75">
      <c r="B35" s="61" t="s">
        <v>16</v>
      </c>
      <c r="C35" s="62"/>
      <c r="D35" s="61"/>
      <c r="E35" s="72"/>
      <c r="F35" s="73"/>
      <c r="G35" s="73"/>
    </row>
    <row r="36" spans="2:10" ht="21" customHeight="1">
      <c r="B36" s="61" t="s">
        <v>17</v>
      </c>
      <c r="C36" s="62">
        <v>51</v>
      </c>
      <c r="D36" s="73">
        <f>3+2+2</f>
        <v>7</v>
      </c>
      <c r="E36" s="36"/>
      <c r="F36" s="20">
        <f>E36-D36</f>
        <v>-7</v>
      </c>
      <c r="G36" s="23">
        <f>E36/D36%</f>
        <v>0</v>
      </c>
    </row>
    <row r="37" spans="2:10" ht="15.75">
      <c r="B37" s="61" t="s">
        <v>18</v>
      </c>
      <c r="C37" s="62">
        <v>52</v>
      </c>
      <c r="D37" s="73"/>
      <c r="E37" s="36"/>
      <c r="F37" s="73"/>
      <c r="G37" s="73"/>
    </row>
    <row r="38" spans="2:10" ht="31.5">
      <c r="B38" s="61" t="s">
        <v>19</v>
      </c>
      <c r="C38" s="62">
        <v>53</v>
      </c>
      <c r="D38" s="73"/>
      <c r="E38" s="36"/>
      <c r="F38" s="73"/>
      <c r="G38" s="73"/>
    </row>
    <row r="39" spans="2:10" ht="15.75">
      <c r="B39" s="61" t="s">
        <v>20</v>
      </c>
      <c r="C39" s="62">
        <v>60</v>
      </c>
      <c r="D39" s="73"/>
      <c r="E39" s="36"/>
      <c r="F39" s="73"/>
      <c r="G39" s="73"/>
    </row>
    <row r="40" spans="2:10" ht="15.75">
      <c r="B40" s="61" t="s">
        <v>21</v>
      </c>
      <c r="C40" s="62">
        <v>70</v>
      </c>
      <c r="D40" s="61"/>
      <c r="E40" s="72"/>
      <c r="F40" s="20"/>
      <c r="G40" s="23"/>
    </row>
    <row r="41" spans="2:10" ht="15.75">
      <c r="B41" s="61" t="s">
        <v>22</v>
      </c>
      <c r="C41" s="62">
        <v>80</v>
      </c>
      <c r="D41" s="61">
        <f>32+32+28</f>
        <v>92</v>
      </c>
      <c r="E41" s="72">
        <v>65</v>
      </c>
      <c r="F41" s="20">
        <f>E41-D41</f>
        <v>-27</v>
      </c>
      <c r="G41" s="23">
        <f>E41/D41%</f>
        <v>70.65217391304347</v>
      </c>
    </row>
    <row r="42" spans="2:10" ht="15.75">
      <c r="B42" s="61" t="s">
        <v>23</v>
      </c>
      <c r="C42" s="62"/>
      <c r="D42" s="61"/>
      <c r="E42" s="72"/>
      <c r="F42" s="73"/>
      <c r="G42" s="73"/>
    </row>
    <row r="43" spans="2:10" ht="15.75">
      <c r="B43" s="61" t="s">
        <v>24</v>
      </c>
      <c r="C43" s="62">
        <v>81</v>
      </c>
      <c r="D43" s="61"/>
      <c r="E43" s="72"/>
      <c r="F43" s="73"/>
      <c r="G43" s="73"/>
    </row>
    <row r="44" spans="2:10" ht="15.75">
      <c r="B44" s="61" t="s">
        <v>25</v>
      </c>
      <c r="C44" s="62">
        <v>82</v>
      </c>
      <c r="D44" s="61">
        <f>2+1+1</f>
        <v>4</v>
      </c>
      <c r="E44" s="72"/>
      <c r="F44" s="20">
        <f>E44-D44</f>
        <v>-4</v>
      </c>
      <c r="G44" s="23">
        <f>E44/D44%</f>
        <v>0</v>
      </c>
    </row>
    <row r="45" spans="2:10" ht="15.75">
      <c r="B45" s="68" t="s">
        <v>26</v>
      </c>
      <c r="C45" s="71">
        <v>90</v>
      </c>
      <c r="D45" s="19">
        <f>D33+D34+D39+D40+D41</f>
        <v>15753</v>
      </c>
      <c r="E45" s="37">
        <f>E33+E34+E39+E40+E41</f>
        <v>15003</v>
      </c>
      <c r="F45" s="20">
        <f>E45-D45</f>
        <v>-750</v>
      </c>
      <c r="G45" s="23">
        <f>E45/D45%</f>
        <v>95.23900209483908</v>
      </c>
    </row>
    <row r="46" spans="2:10" ht="15.75">
      <c r="B46" s="68" t="s">
        <v>27</v>
      </c>
      <c r="C46" s="62"/>
      <c r="D46" s="61"/>
      <c r="E46" s="72"/>
      <c r="F46" s="73"/>
      <c r="G46" s="73"/>
      <c r="H46" s="40"/>
    </row>
    <row r="47" spans="2:10" ht="31.5">
      <c r="B47" s="61" t="s">
        <v>28</v>
      </c>
      <c r="C47" s="62">
        <v>100</v>
      </c>
      <c r="D47" s="73">
        <f>3985+4105+4185</f>
        <v>12275</v>
      </c>
      <c r="E47" s="36">
        <v>11357</v>
      </c>
      <c r="F47" s="20">
        <f>E47-D47</f>
        <v>-918</v>
      </c>
      <c r="G47" s="23">
        <f>E47/D47%</f>
        <v>92.521384928716898</v>
      </c>
      <c r="H47" s="40"/>
    </row>
    <row r="48" spans="2:10" ht="15.75">
      <c r="B48" s="61" t="s">
        <v>29</v>
      </c>
      <c r="C48" s="62">
        <v>110</v>
      </c>
      <c r="D48" s="61">
        <f>755+743+755</f>
        <v>2253</v>
      </c>
      <c r="E48" s="72">
        <v>2276</v>
      </c>
      <c r="F48" s="20">
        <f>E48-D48</f>
        <v>23</v>
      </c>
      <c r="G48" s="23">
        <f>E48/D48%</f>
        <v>101.02086107412339</v>
      </c>
    </row>
    <row r="49" spans="2:7" ht="15" customHeight="1">
      <c r="B49" s="10" t="s">
        <v>30</v>
      </c>
      <c r="C49" s="17">
        <v>120</v>
      </c>
      <c r="D49" s="10"/>
      <c r="E49" s="38"/>
      <c r="F49" s="22"/>
      <c r="G49" s="22"/>
    </row>
    <row r="50" spans="2:7" ht="15.75">
      <c r="B50" s="61" t="s">
        <v>31</v>
      </c>
      <c r="C50" s="62">
        <v>130</v>
      </c>
      <c r="D50" s="61">
        <f>374+379+377</f>
        <v>1130</v>
      </c>
      <c r="E50" s="72">
        <v>766</v>
      </c>
      <c r="F50" s="20">
        <f>E50-D50</f>
        <v>-364</v>
      </c>
      <c r="G50" s="23">
        <f>E50/D50%</f>
        <v>67.787610619469021</v>
      </c>
    </row>
    <row r="51" spans="2:7" ht="15.75">
      <c r="B51" s="61" t="s">
        <v>32</v>
      </c>
      <c r="C51" s="62">
        <v>140</v>
      </c>
      <c r="D51" s="61"/>
      <c r="E51" s="72"/>
      <c r="F51" s="73"/>
      <c r="G51" s="73"/>
    </row>
    <row r="52" spans="2:7" ht="15.75">
      <c r="B52" s="61" t="s">
        <v>33</v>
      </c>
      <c r="C52" s="62">
        <v>150</v>
      </c>
      <c r="D52" s="61"/>
      <c r="E52" s="72"/>
      <c r="F52" s="73"/>
      <c r="G52" s="73"/>
    </row>
    <row r="53" spans="2:7" ht="15.75">
      <c r="B53" s="61" t="s">
        <v>34</v>
      </c>
      <c r="C53" s="62">
        <v>160</v>
      </c>
      <c r="D53" s="61">
        <f>2+2+1</f>
        <v>5</v>
      </c>
      <c r="E53" s="72">
        <v>3</v>
      </c>
      <c r="F53" s="73"/>
      <c r="G53" s="73"/>
    </row>
    <row r="54" spans="2:7" ht="15.75">
      <c r="B54" s="68" t="s">
        <v>35</v>
      </c>
      <c r="C54" s="71">
        <v>170</v>
      </c>
      <c r="D54" s="19">
        <f>SUM(D46:D53)</f>
        <v>15663</v>
      </c>
      <c r="E54" s="37">
        <f>SUM(E46:E53)</f>
        <v>14402</v>
      </c>
      <c r="F54" s="32">
        <f>E54-D54</f>
        <v>-1261</v>
      </c>
      <c r="G54" s="34">
        <f>E54/D54%</f>
        <v>91.949179595224422</v>
      </c>
    </row>
    <row r="55" spans="2:7" ht="15" customHeight="1">
      <c r="B55" s="94" t="s">
        <v>36</v>
      </c>
      <c r="C55" s="77"/>
      <c r="D55" s="76"/>
      <c r="E55" s="95"/>
      <c r="F55" s="96"/>
      <c r="G55" s="96"/>
    </row>
    <row r="56" spans="2:7" ht="11.25" customHeight="1">
      <c r="B56" s="94"/>
      <c r="C56" s="77"/>
      <c r="D56" s="76"/>
      <c r="E56" s="95"/>
      <c r="F56" s="96"/>
      <c r="G56" s="96"/>
    </row>
    <row r="57" spans="2:7" ht="33.75" hidden="1" customHeight="1">
      <c r="B57" s="94"/>
      <c r="C57" s="77"/>
      <c r="D57" s="76"/>
      <c r="E57" s="95"/>
      <c r="F57" s="96"/>
      <c r="G57" s="96"/>
    </row>
    <row r="58" spans="2:7" ht="15.75">
      <c r="B58" s="61" t="s">
        <v>37</v>
      </c>
      <c r="C58" s="62">
        <v>180</v>
      </c>
      <c r="D58" s="73">
        <f>D33-D47</f>
        <v>2287</v>
      </c>
      <c r="E58" s="36">
        <f>E33-E47</f>
        <v>2976</v>
      </c>
      <c r="F58" s="20">
        <f>E58-D58</f>
        <v>689</v>
      </c>
      <c r="G58" s="23">
        <f>E58/D58%</f>
        <v>130.12680367293396</v>
      </c>
    </row>
    <row r="59" spans="2:7" ht="15.75">
      <c r="B59" s="61" t="s">
        <v>38</v>
      </c>
      <c r="C59" s="62">
        <v>181</v>
      </c>
      <c r="D59" s="73">
        <f>D58</f>
        <v>2287</v>
      </c>
      <c r="E59" s="72">
        <v>2976</v>
      </c>
      <c r="F59" s="20">
        <f>E59-D59</f>
        <v>689</v>
      </c>
      <c r="G59" s="23">
        <f>E59/D59%</f>
        <v>130.12680367293396</v>
      </c>
    </row>
    <row r="60" spans="2:7" ht="15.75">
      <c r="B60" s="61" t="s">
        <v>39</v>
      </c>
      <c r="C60" s="62">
        <v>182</v>
      </c>
      <c r="D60" s="61"/>
      <c r="E60" s="72"/>
      <c r="F60" s="73"/>
      <c r="G60" s="73"/>
    </row>
    <row r="61" spans="2:7" ht="31.5">
      <c r="B61" s="61" t="s">
        <v>40</v>
      </c>
      <c r="C61" s="62">
        <v>190</v>
      </c>
      <c r="D61" s="73">
        <f>D58-D48+D34-D50</f>
        <v>3</v>
      </c>
      <c r="E61" s="36">
        <f>E58-E48+E34-E50</f>
        <v>539</v>
      </c>
      <c r="F61" s="20">
        <f>E61-D61</f>
        <v>536</v>
      </c>
      <c r="G61" s="23">
        <f>E61/D61%</f>
        <v>17966.666666666668</v>
      </c>
    </row>
    <row r="62" spans="2:7" ht="15.75">
      <c r="B62" s="61" t="s">
        <v>41</v>
      </c>
      <c r="C62" s="62">
        <v>191</v>
      </c>
      <c r="D62" s="61">
        <f>D61</f>
        <v>3</v>
      </c>
      <c r="E62" s="72">
        <v>539</v>
      </c>
      <c r="F62" s="20">
        <f>E62-D62</f>
        <v>536</v>
      </c>
      <c r="G62" s="23">
        <f>E62/D62%</f>
        <v>17966.666666666668</v>
      </c>
    </row>
    <row r="63" spans="2:7" ht="15.75">
      <c r="B63" s="61" t="s">
        <v>42</v>
      </c>
      <c r="C63" s="62">
        <v>192</v>
      </c>
      <c r="D63" s="61"/>
      <c r="E63" s="72"/>
      <c r="F63" s="73"/>
      <c r="G63" s="73"/>
    </row>
    <row r="64" spans="2:7" ht="31.5">
      <c r="B64" s="61" t="s">
        <v>43</v>
      </c>
      <c r="C64" s="62">
        <v>200</v>
      </c>
      <c r="D64" s="20">
        <f>D61+D40-D51+D41-D53</f>
        <v>90</v>
      </c>
      <c r="E64" s="39">
        <f>E61+E40-E51+E41-E53</f>
        <v>601</v>
      </c>
      <c r="F64" s="20">
        <f>E64-D64</f>
        <v>511</v>
      </c>
      <c r="G64" s="23">
        <f>E64/D64%</f>
        <v>667.77777777777771</v>
      </c>
    </row>
    <row r="65" spans="2:7" ht="15.75">
      <c r="B65" s="61" t="s">
        <v>38</v>
      </c>
      <c r="C65" s="62">
        <v>201</v>
      </c>
      <c r="D65" s="66">
        <f>D64</f>
        <v>90</v>
      </c>
      <c r="E65" s="72">
        <v>601</v>
      </c>
      <c r="F65" s="20">
        <f>E65-D65</f>
        <v>511</v>
      </c>
      <c r="G65" s="23">
        <f>E65/D65%</f>
        <v>667.77777777777771</v>
      </c>
    </row>
    <row r="66" spans="2:7" ht="15.75">
      <c r="B66" s="61" t="s">
        <v>39</v>
      </c>
      <c r="C66" s="62">
        <v>202</v>
      </c>
      <c r="D66" s="61"/>
      <c r="E66" s="72"/>
      <c r="F66" s="73"/>
      <c r="G66" s="73"/>
    </row>
    <row r="67" spans="2:7" ht="15.75">
      <c r="B67" s="61" t="s">
        <v>44</v>
      </c>
      <c r="C67" s="62">
        <v>210</v>
      </c>
      <c r="D67" s="66">
        <v>17</v>
      </c>
      <c r="E67" s="66"/>
      <c r="F67" s="20">
        <f>E67-D67</f>
        <v>-17</v>
      </c>
      <c r="G67" s="23">
        <f>E67/D67%</f>
        <v>0</v>
      </c>
    </row>
    <row r="68" spans="2:7" ht="15.75">
      <c r="B68" s="61" t="s">
        <v>45</v>
      </c>
      <c r="C68" s="62">
        <v>220</v>
      </c>
      <c r="D68" s="66">
        <f>D65-D67</f>
        <v>73</v>
      </c>
      <c r="E68" s="66">
        <f>E65-E67</f>
        <v>601</v>
      </c>
      <c r="F68" s="20">
        <f>E68-D68</f>
        <v>528</v>
      </c>
      <c r="G68" s="23">
        <f>E68/D68%</f>
        <v>823.28767123287673</v>
      </c>
    </row>
    <row r="69" spans="2:7" ht="15.75">
      <c r="B69" s="61" t="s">
        <v>41</v>
      </c>
      <c r="C69" s="62">
        <v>221</v>
      </c>
      <c r="D69" s="66">
        <f>D64-D67</f>
        <v>73</v>
      </c>
      <c r="E69" s="66">
        <f>E64-E67</f>
        <v>601</v>
      </c>
      <c r="F69" s="20">
        <f>E69-D69</f>
        <v>528</v>
      </c>
      <c r="G69" s="23">
        <f>E69/D69%</f>
        <v>823.28767123287673</v>
      </c>
    </row>
    <row r="70" spans="2:7" ht="15.75">
      <c r="B70" s="61" t="s">
        <v>42</v>
      </c>
      <c r="C70" s="62">
        <v>222</v>
      </c>
      <c r="D70" s="61"/>
      <c r="E70" s="61"/>
      <c r="F70" s="73"/>
      <c r="G70" s="73"/>
    </row>
    <row r="71" spans="2:7" ht="31.5">
      <c r="B71" s="61" t="s">
        <v>46</v>
      </c>
      <c r="C71" s="62">
        <v>230</v>
      </c>
      <c r="D71" s="20">
        <f>D69*15%</f>
        <v>10.95</v>
      </c>
      <c r="E71" s="66"/>
      <c r="F71" s="20">
        <f>E71-D71</f>
        <v>-10.95</v>
      </c>
      <c r="G71" s="23">
        <f>E71/D71%</f>
        <v>0</v>
      </c>
    </row>
    <row r="72" spans="2:7" ht="8.25" customHeight="1">
      <c r="B72" s="63"/>
      <c r="C72" s="64"/>
      <c r="D72" s="64"/>
      <c r="E72" s="25"/>
      <c r="F72" s="64"/>
      <c r="G72" s="64"/>
    </row>
    <row r="73" spans="2:7" ht="15.75">
      <c r="B73" s="88" t="s">
        <v>47</v>
      </c>
      <c r="C73" s="89"/>
      <c r="D73" s="89"/>
      <c r="E73" s="89"/>
      <c r="F73" s="89"/>
      <c r="G73" s="89"/>
    </row>
    <row r="74" spans="2:7" ht="15.75">
      <c r="B74" s="61" t="s">
        <v>48</v>
      </c>
      <c r="C74" s="62">
        <v>240</v>
      </c>
      <c r="D74" s="61">
        <f>955+960+972</f>
        <v>2887</v>
      </c>
      <c r="E74" s="61">
        <v>4080</v>
      </c>
      <c r="F74" s="20">
        <f t="shared" ref="F74:F79" si="0">E74-D74</f>
        <v>1193</v>
      </c>
      <c r="G74" s="23">
        <f t="shared" ref="G74:G79" si="1">E74/D74%</f>
        <v>141.32317284378246</v>
      </c>
    </row>
    <row r="75" spans="2:7" ht="15.75">
      <c r="B75" s="61" t="s">
        <v>49</v>
      </c>
      <c r="C75" s="62">
        <v>250</v>
      </c>
      <c r="D75" s="61">
        <f>2900+2910+2950</f>
        <v>8760</v>
      </c>
      <c r="E75" s="65">
        <v>7145</v>
      </c>
      <c r="F75" s="20">
        <f t="shared" si="0"/>
        <v>-1615</v>
      </c>
      <c r="G75" s="23">
        <f t="shared" si="1"/>
        <v>81.563926940639277</v>
      </c>
    </row>
    <row r="76" spans="2:7" ht="15.75">
      <c r="B76" s="61" t="s">
        <v>50</v>
      </c>
      <c r="C76" s="62">
        <v>260</v>
      </c>
      <c r="D76" s="61">
        <f>638+640+649</f>
        <v>1927</v>
      </c>
      <c r="E76" s="65">
        <v>1569</v>
      </c>
      <c r="F76" s="20">
        <f t="shared" si="0"/>
        <v>-358</v>
      </c>
      <c r="G76" s="23">
        <f t="shared" si="1"/>
        <v>81.421899325376231</v>
      </c>
    </row>
    <row r="77" spans="2:7" ht="15.75">
      <c r="B77" s="61" t="s">
        <v>51</v>
      </c>
      <c r="C77" s="62">
        <v>270</v>
      </c>
      <c r="D77" s="61">
        <f>280+277+276</f>
        <v>833</v>
      </c>
      <c r="E77" s="65">
        <v>793</v>
      </c>
      <c r="F77" s="20">
        <f t="shared" si="0"/>
        <v>-40</v>
      </c>
      <c r="G77" s="23">
        <f t="shared" si="1"/>
        <v>95.198079231692674</v>
      </c>
    </row>
    <row r="78" spans="2:7" ht="15.75">
      <c r="B78" s="61" t="s">
        <v>52</v>
      </c>
      <c r="C78" s="62">
        <v>280</v>
      </c>
      <c r="D78" s="61">
        <f>440+443+443</f>
        <v>1326</v>
      </c>
      <c r="E78" s="65">
        <v>813</v>
      </c>
      <c r="F78" s="20">
        <f t="shared" si="0"/>
        <v>-513</v>
      </c>
      <c r="G78" s="23">
        <f t="shared" si="1"/>
        <v>61.312217194570138</v>
      </c>
    </row>
    <row r="79" spans="2:7" ht="15" customHeight="1">
      <c r="B79" s="76" t="s">
        <v>53</v>
      </c>
      <c r="C79" s="77">
        <v>290</v>
      </c>
      <c r="D79" s="90">
        <f>D74+D75+D76+D77+D78</f>
        <v>15733</v>
      </c>
      <c r="E79" s="91">
        <f>E74+E75+E76+E77+E78</f>
        <v>14400</v>
      </c>
      <c r="F79" s="90">
        <f t="shared" si="0"/>
        <v>-1333</v>
      </c>
      <c r="G79" s="92">
        <f t="shared" si="1"/>
        <v>91.527362867857363</v>
      </c>
    </row>
    <row r="80" spans="2:7" ht="15" customHeight="1">
      <c r="B80" s="76"/>
      <c r="C80" s="77"/>
      <c r="D80" s="90"/>
      <c r="E80" s="91"/>
      <c r="F80" s="90"/>
      <c r="G80" s="92"/>
    </row>
    <row r="81" spans="2:7" ht="9" customHeight="1">
      <c r="B81" s="76"/>
      <c r="C81" s="77"/>
      <c r="D81" s="90"/>
      <c r="E81" s="91"/>
      <c r="F81" s="90"/>
      <c r="G81" s="92"/>
    </row>
    <row r="82" spans="2:7" ht="19.5" customHeight="1">
      <c r="B82" s="83" t="s">
        <v>54</v>
      </c>
      <c r="C82" s="84"/>
      <c r="D82" s="84"/>
      <c r="E82" s="84"/>
      <c r="F82" s="84"/>
      <c r="G82" s="85"/>
    </row>
    <row r="83" spans="2:7" ht="47.25" customHeight="1">
      <c r="B83" s="68" t="s">
        <v>55</v>
      </c>
      <c r="C83" s="71">
        <v>300</v>
      </c>
      <c r="D83" s="68">
        <f>D84+D85+D86+D87</f>
        <v>4403</v>
      </c>
      <c r="E83" s="41">
        <f>E84+E85+E86+E87+E93</f>
        <v>1982.6</v>
      </c>
      <c r="F83" s="41">
        <f>E83-D83</f>
        <v>-2420.4</v>
      </c>
      <c r="G83" s="69">
        <f>E83/D83%</f>
        <v>45.028389734272082</v>
      </c>
    </row>
    <row r="84" spans="2:7" ht="17.25" customHeight="1">
      <c r="B84" s="61" t="s">
        <v>56</v>
      </c>
      <c r="C84" s="62">
        <v>301</v>
      </c>
      <c r="D84" s="61"/>
      <c r="E84" s="66"/>
      <c r="F84" s="66"/>
      <c r="G84" s="61"/>
    </row>
    <row r="85" spans="2:7" ht="31.5">
      <c r="B85" s="61" t="s">
        <v>57</v>
      </c>
      <c r="C85" s="62">
        <v>302</v>
      </c>
      <c r="D85" s="73">
        <f>640+643+650</f>
        <v>1933</v>
      </c>
      <c r="E85" s="20">
        <v>360</v>
      </c>
      <c r="F85" s="20">
        <f>E85-D85</f>
        <v>-1573</v>
      </c>
      <c r="G85" s="23">
        <f>E85/D85%</f>
        <v>18.623900672529746</v>
      </c>
    </row>
    <row r="86" spans="2:7" ht="32.25" customHeight="1">
      <c r="B86" s="61" t="s">
        <v>58</v>
      </c>
      <c r="C86" s="62">
        <v>303</v>
      </c>
      <c r="D86" s="61"/>
      <c r="E86" s="66"/>
      <c r="F86" s="66"/>
      <c r="G86" s="61"/>
    </row>
    <row r="87" spans="2:7" ht="17.25" customHeight="1">
      <c r="B87" s="61" t="s">
        <v>83</v>
      </c>
      <c r="C87" s="62">
        <v>304</v>
      </c>
      <c r="D87" s="61">
        <f>D88+D89+D90+D91</f>
        <v>2470</v>
      </c>
      <c r="E87" s="66">
        <f>E88+E89+E90+E91</f>
        <v>1413</v>
      </c>
      <c r="F87" s="20">
        <f>E87-D87</f>
        <v>-1057</v>
      </c>
      <c r="G87" s="23">
        <f>E87/D87%</f>
        <v>57.206477732793523</v>
      </c>
    </row>
    <row r="88" spans="2:7" ht="15.75" customHeight="1">
      <c r="B88" s="61" t="s">
        <v>119</v>
      </c>
      <c r="C88" s="62"/>
      <c r="D88" s="61">
        <f>246+246+246</f>
        <v>738</v>
      </c>
      <c r="E88" s="66">
        <v>0</v>
      </c>
      <c r="F88" s="20">
        <f>E88-D88</f>
        <v>-738</v>
      </c>
      <c r="G88" s="23">
        <f>E88/D88%</f>
        <v>0</v>
      </c>
    </row>
    <row r="89" spans="2:7" ht="17.25" customHeight="1">
      <c r="B89" s="61" t="s">
        <v>120</v>
      </c>
      <c r="C89" s="62"/>
      <c r="D89" s="61">
        <f>43+44+43</f>
        <v>130</v>
      </c>
      <c r="E89" s="66">
        <v>108</v>
      </c>
      <c r="F89" s="20">
        <f>E89-D89</f>
        <v>-22</v>
      </c>
      <c r="G89" s="23">
        <f>E89/D89%</f>
        <v>83.07692307692308</v>
      </c>
    </row>
    <row r="90" spans="2:7" ht="17.25" customHeight="1">
      <c r="B90" s="61" t="s">
        <v>121</v>
      </c>
      <c r="C90" s="62"/>
      <c r="D90" s="61">
        <f>522+524+531</f>
        <v>1577</v>
      </c>
      <c r="E90" s="66">
        <v>1268</v>
      </c>
      <c r="F90" s="20">
        <f>E90-D90</f>
        <v>-309</v>
      </c>
      <c r="G90" s="23">
        <f>E90/D90%</f>
        <v>80.405833861762844</v>
      </c>
    </row>
    <row r="91" spans="2:7" ht="17.25" customHeight="1">
      <c r="B91" s="61" t="s">
        <v>122</v>
      </c>
      <c r="C91" s="62"/>
      <c r="D91" s="61">
        <f>8+8+9</f>
        <v>25</v>
      </c>
      <c r="E91" s="66">
        <v>37</v>
      </c>
      <c r="F91" s="20">
        <f>E91-D91</f>
        <v>12</v>
      </c>
      <c r="G91" s="23">
        <f>E91/D91%</f>
        <v>148</v>
      </c>
    </row>
    <row r="92" spans="2:7" ht="30.75" customHeight="1">
      <c r="B92" s="61" t="s">
        <v>59</v>
      </c>
      <c r="C92" s="62" t="s">
        <v>60</v>
      </c>
      <c r="D92" s="61"/>
      <c r="E92" s="66"/>
      <c r="F92" s="20"/>
      <c r="G92" s="23"/>
    </row>
    <row r="93" spans="2:7" ht="16.5" customHeight="1">
      <c r="B93" s="61" t="s">
        <v>124</v>
      </c>
      <c r="C93" s="62" t="s">
        <v>61</v>
      </c>
      <c r="D93" s="61"/>
      <c r="E93" s="66">
        <v>209.6</v>
      </c>
      <c r="F93" s="20">
        <f t="shared" ref="F93" si="2">E93-D93</f>
        <v>209.6</v>
      </c>
      <c r="G93" s="23"/>
    </row>
    <row r="94" spans="2:7" ht="31.5">
      <c r="B94" s="68" t="s">
        <v>62</v>
      </c>
      <c r="C94" s="71">
        <v>310</v>
      </c>
      <c r="D94" s="61"/>
      <c r="E94" s="66"/>
      <c r="F94" s="66"/>
      <c r="G94" s="61"/>
    </row>
    <row r="95" spans="2:7" ht="44.25" customHeight="1">
      <c r="B95" s="61" t="s">
        <v>82</v>
      </c>
      <c r="C95" s="62"/>
      <c r="D95" s="61"/>
      <c r="E95" s="66"/>
      <c r="F95" s="66"/>
      <c r="G95" s="61"/>
    </row>
    <row r="96" spans="2:7" ht="15.75">
      <c r="B96" s="61" t="s">
        <v>63</v>
      </c>
      <c r="C96" s="62">
        <v>312</v>
      </c>
      <c r="D96" s="61"/>
      <c r="E96" s="66"/>
      <c r="F96" s="66"/>
      <c r="G96" s="61"/>
    </row>
    <row r="97" spans="2:9" ht="15.75">
      <c r="B97" s="61" t="s">
        <v>64</v>
      </c>
      <c r="C97" s="62">
        <v>313</v>
      </c>
      <c r="D97" s="61"/>
      <c r="E97" s="66"/>
      <c r="F97" s="66"/>
      <c r="G97" s="61"/>
    </row>
    <row r="98" spans="2:9" ht="29.25" customHeight="1">
      <c r="B98" s="68" t="s">
        <v>65</v>
      </c>
      <c r="C98" s="71">
        <v>320</v>
      </c>
      <c r="D98" s="68">
        <f>D99+D101</f>
        <v>1927</v>
      </c>
      <c r="E98" s="41">
        <f>E99+E101</f>
        <v>1569</v>
      </c>
      <c r="F98" s="41">
        <f>E98-D98</f>
        <v>-358</v>
      </c>
      <c r="G98" s="69">
        <f>E98/D98%</f>
        <v>81.421899325376231</v>
      </c>
    </row>
    <row r="99" spans="2:9" ht="15" customHeight="1">
      <c r="B99" s="76" t="s">
        <v>66</v>
      </c>
      <c r="C99" s="77">
        <v>321</v>
      </c>
      <c r="D99" s="76">
        <f>D76</f>
        <v>1927</v>
      </c>
      <c r="E99" s="86">
        <v>1569</v>
      </c>
      <c r="F99" s="86">
        <f>E99-D99</f>
        <v>-358</v>
      </c>
      <c r="G99" s="87">
        <f>E99/D99%</f>
        <v>81.421899325376231</v>
      </c>
    </row>
    <row r="100" spans="2:9" ht="33" customHeight="1">
      <c r="B100" s="76"/>
      <c r="C100" s="77"/>
      <c r="D100" s="76"/>
      <c r="E100" s="86"/>
      <c r="F100" s="86"/>
      <c r="G100" s="87"/>
    </row>
    <row r="101" spans="2:9" ht="14.25" customHeight="1">
      <c r="B101" s="61" t="s">
        <v>129</v>
      </c>
      <c r="C101" s="62">
        <v>322</v>
      </c>
      <c r="D101" s="61"/>
      <c r="E101" s="66"/>
      <c r="F101" s="66"/>
      <c r="G101" s="67"/>
    </row>
    <row r="102" spans="2:9" ht="16.5" customHeight="1">
      <c r="B102" s="68" t="s">
        <v>67</v>
      </c>
      <c r="C102" s="71">
        <v>330</v>
      </c>
      <c r="D102" s="68">
        <f>D103+D104</f>
        <v>0</v>
      </c>
      <c r="E102" s="41">
        <f>E103+E104</f>
        <v>0</v>
      </c>
      <c r="F102" s="41">
        <f>E102-D102</f>
        <v>0</v>
      </c>
      <c r="G102" s="69"/>
    </row>
    <row r="103" spans="2:9" ht="16.5" customHeight="1">
      <c r="B103" s="61" t="s">
        <v>130</v>
      </c>
      <c r="C103" s="62">
        <v>331</v>
      </c>
      <c r="D103" s="61"/>
      <c r="E103" s="66"/>
      <c r="F103" s="66">
        <f>E103-D103</f>
        <v>0</v>
      </c>
      <c r="G103" s="67"/>
    </row>
    <row r="104" spans="2:9" ht="15.75">
      <c r="B104" s="61" t="s">
        <v>102</v>
      </c>
      <c r="C104" s="62">
        <v>332</v>
      </c>
      <c r="D104" s="61"/>
      <c r="E104" s="66"/>
      <c r="F104" s="66">
        <f>E104-D104</f>
        <v>0</v>
      </c>
      <c r="G104" s="35"/>
    </row>
    <row r="105" spans="2:9" ht="23.25" customHeight="1">
      <c r="B105" s="83" t="s">
        <v>68</v>
      </c>
      <c r="C105" s="84"/>
      <c r="D105" s="84"/>
      <c r="E105" s="84"/>
      <c r="F105" s="84"/>
      <c r="G105" s="85"/>
    </row>
    <row r="106" spans="2:9" ht="15.75">
      <c r="B106" s="61" t="s">
        <v>69</v>
      </c>
      <c r="C106" s="62">
        <v>340</v>
      </c>
      <c r="D106" s="61"/>
      <c r="E106" s="61"/>
      <c r="F106" s="68"/>
      <c r="G106" s="68"/>
      <c r="I106" s="28"/>
    </row>
    <row r="107" spans="2:9" ht="15.75">
      <c r="B107" s="61" t="s">
        <v>70</v>
      </c>
      <c r="C107" s="62">
        <v>341</v>
      </c>
      <c r="D107" s="61"/>
      <c r="E107" s="61"/>
      <c r="F107" s="61"/>
      <c r="G107" s="61"/>
    </row>
    <row r="108" spans="2:9" ht="47.25">
      <c r="B108" s="61" t="s">
        <v>71</v>
      </c>
      <c r="C108" s="62">
        <v>350</v>
      </c>
      <c r="D108" s="61"/>
      <c r="E108" s="61"/>
      <c r="F108" s="61">
        <f>E108-D108</f>
        <v>0</v>
      </c>
      <c r="G108" s="35"/>
    </row>
    <row r="109" spans="2:9">
      <c r="B109" s="76" t="s">
        <v>70</v>
      </c>
      <c r="C109" s="77">
        <v>351</v>
      </c>
      <c r="D109" s="76"/>
      <c r="E109" s="76"/>
      <c r="F109" s="76"/>
      <c r="G109" s="76"/>
    </row>
    <row r="110" spans="2:9" ht="15" customHeight="1">
      <c r="B110" s="76"/>
      <c r="C110" s="77"/>
      <c r="D110" s="76"/>
      <c r="E110" s="76"/>
      <c r="F110" s="76"/>
      <c r="G110" s="76"/>
    </row>
    <row r="111" spans="2:9" ht="15.75" customHeight="1">
      <c r="B111" s="61" t="s">
        <v>72</v>
      </c>
      <c r="C111" s="62">
        <v>360</v>
      </c>
      <c r="D111" s="61"/>
      <c r="E111" s="61"/>
      <c r="F111" s="61"/>
      <c r="G111" s="61"/>
    </row>
    <row r="112" spans="2:9" ht="15.75">
      <c r="B112" s="61" t="s">
        <v>70</v>
      </c>
      <c r="C112" s="62">
        <v>361</v>
      </c>
      <c r="D112" s="61"/>
      <c r="E112" s="61"/>
      <c r="F112" s="61"/>
      <c r="G112" s="61"/>
    </row>
    <row r="113" spans="2:7" ht="31.5">
      <c r="B113" s="61" t="s">
        <v>73</v>
      </c>
      <c r="C113" s="62">
        <v>370</v>
      </c>
      <c r="D113" s="61"/>
      <c r="E113" s="61"/>
      <c r="F113" s="61"/>
      <c r="G113" s="61"/>
    </row>
    <row r="114" spans="2:7" ht="15.75">
      <c r="B114" s="61" t="s">
        <v>70</v>
      </c>
      <c r="C114" s="62">
        <v>371</v>
      </c>
      <c r="D114" s="61"/>
      <c r="E114" s="61"/>
      <c r="F114" s="61"/>
      <c r="G114" s="61"/>
    </row>
    <row r="115" spans="2:7" ht="47.25">
      <c r="B115" s="61" t="s">
        <v>74</v>
      </c>
      <c r="C115" s="62">
        <v>380</v>
      </c>
      <c r="D115" s="61"/>
      <c r="E115" s="61"/>
      <c r="F115" s="61">
        <f>E115-D115</f>
        <v>0</v>
      </c>
      <c r="G115" s="35"/>
    </row>
    <row r="116" spans="2:7" ht="15.75">
      <c r="B116" s="61" t="s">
        <v>70</v>
      </c>
      <c r="C116" s="62">
        <v>381</v>
      </c>
      <c r="D116" s="61"/>
      <c r="E116" s="61"/>
      <c r="F116" s="61"/>
      <c r="G116" s="61"/>
    </row>
    <row r="117" spans="2:7" ht="31.5">
      <c r="B117" s="61" t="s">
        <v>75</v>
      </c>
      <c r="C117" s="62">
        <v>390</v>
      </c>
      <c r="D117" s="61"/>
      <c r="E117" s="61">
        <f>E106+E108+E111+E115</f>
        <v>0</v>
      </c>
      <c r="F117" s="61">
        <f>F106+F108+F111+F115</f>
        <v>0</v>
      </c>
      <c r="G117" s="35"/>
    </row>
    <row r="118" spans="2:7" ht="31.5">
      <c r="B118" s="61" t="s">
        <v>76</v>
      </c>
      <c r="C118" s="62">
        <v>391</v>
      </c>
      <c r="D118" s="61"/>
      <c r="E118" s="61"/>
      <c r="F118" s="61"/>
      <c r="G118" s="61"/>
    </row>
    <row r="119" spans="2:7" ht="15.75">
      <c r="B119" s="78"/>
      <c r="C119" s="79"/>
      <c r="D119" s="79"/>
      <c r="E119" s="79"/>
      <c r="F119" s="79"/>
      <c r="G119" s="79"/>
    </row>
    <row r="120" spans="2:7" ht="15.75">
      <c r="B120" s="80" t="s">
        <v>77</v>
      </c>
      <c r="C120" s="81"/>
      <c r="D120" s="81"/>
      <c r="E120" s="81"/>
      <c r="F120" s="81"/>
      <c r="G120" s="81"/>
    </row>
    <row r="121" spans="2:7" ht="15" customHeight="1">
      <c r="B121" s="76" t="s">
        <v>78</v>
      </c>
      <c r="C121" s="77">
        <v>400</v>
      </c>
      <c r="D121" s="76">
        <v>96</v>
      </c>
      <c r="E121" s="82">
        <v>87</v>
      </c>
      <c r="F121" s="76"/>
      <c r="G121" s="76"/>
    </row>
    <row r="122" spans="2:7" ht="15" customHeight="1">
      <c r="B122" s="76"/>
      <c r="C122" s="77"/>
      <c r="D122" s="76"/>
      <c r="E122" s="82"/>
      <c r="F122" s="76"/>
      <c r="G122" s="76"/>
    </row>
    <row r="123" spans="2:7" ht="15.75" customHeight="1">
      <c r="B123" s="61" t="s">
        <v>79</v>
      </c>
      <c r="C123" s="62">
        <v>410</v>
      </c>
      <c r="D123" s="65">
        <v>46190</v>
      </c>
      <c r="E123" s="65">
        <v>46955</v>
      </c>
      <c r="F123" s="61"/>
      <c r="G123" s="33"/>
    </row>
    <row r="124" spans="2:7">
      <c r="B124" s="76" t="s">
        <v>80</v>
      </c>
      <c r="C124" s="77">
        <v>420</v>
      </c>
      <c r="D124" s="76"/>
      <c r="E124" s="76"/>
      <c r="F124" s="76"/>
      <c r="G124" s="76"/>
    </row>
    <row r="125" spans="2:7" ht="15" customHeight="1">
      <c r="B125" s="76"/>
      <c r="C125" s="77"/>
      <c r="D125" s="76"/>
      <c r="E125" s="76"/>
      <c r="F125" s="76"/>
      <c r="G125" s="76"/>
    </row>
    <row r="126" spans="2:7" ht="15.75" customHeight="1">
      <c r="B126" s="61" t="s">
        <v>81</v>
      </c>
      <c r="C126" s="62">
        <v>430</v>
      </c>
      <c r="D126" s="61"/>
      <c r="E126" s="61"/>
      <c r="F126" s="61"/>
      <c r="G126" s="61"/>
    </row>
    <row r="128" spans="2:7" ht="27" customHeight="1">
      <c r="B128" s="31" t="s">
        <v>110</v>
      </c>
      <c r="C128" s="7"/>
      <c r="D128" s="7"/>
      <c r="E128" s="11"/>
      <c r="F128" s="74" t="s">
        <v>101</v>
      </c>
      <c r="G128" s="74"/>
    </row>
    <row r="129" spans="2:7" ht="18" customHeight="1">
      <c r="C129" s="75" t="s">
        <v>85</v>
      </c>
      <c r="D129" s="75"/>
      <c r="F129" s="75" t="s">
        <v>84</v>
      </c>
      <c r="G129" s="75"/>
    </row>
    <row r="130" spans="2:7" ht="21.75" customHeight="1">
      <c r="C130" s="21"/>
      <c r="D130" s="21"/>
      <c r="F130" s="21"/>
      <c r="G130" s="21"/>
    </row>
    <row r="131" spans="2:7" ht="18" customHeight="1">
      <c r="C131" s="21"/>
      <c r="D131" s="21"/>
      <c r="F131" s="21"/>
      <c r="G131" s="21"/>
    </row>
    <row r="132" spans="2:7" ht="18" customHeight="1">
      <c r="C132" s="21"/>
      <c r="D132" s="21"/>
      <c r="F132" s="21"/>
      <c r="G132" s="21"/>
    </row>
    <row r="133" spans="2:7" ht="15.75" customHeight="1">
      <c r="C133" s="21"/>
      <c r="D133" s="21"/>
      <c r="F133" s="21"/>
      <c r="G133" s="21"/>
    </row>
    <row r="134" spans="2:7" ht="16.5" customHeight="1">
      <c r="C134" s="21"/>
      <c r="D134" s="21"/>
      <c r="F134" s="21"/>
      <c r="G134" s="21"/>
    </row>
    <row r="135" spans="2:7">
      <c r="C135" s="21"/>
      <c r="D135" s="21"/>
      <c r="F135" s="21"/>
      <c r="G135" s="21"/>
    </row>
    <row r="136" spans="2:7">
      <c r="C136" s="21"/>
      <c r="D136" s="21"/>
      <c r="F136" s="21"/>
      <c r="G136" s="21"/>
    </row>
    <row r="137" spans="2:7">
      <c r="C137" s="21"/>
      <c r="D137" s="21"/>
      <c r="F137" s="21"/>
      <c r="G137" s="21"/>
    </row>
    <row r="138" spans="2:7" hidden="1">
      <c r="C138" s="21"/>
      <c r="D138" s="21"/>
      <c r="F138" s="21"/>
      <c r="G138" s="21"/>
    </row>
    <row r="139" spans="2:7" ht="52.5" customHeight="1">
      <c r="B139" s="2"/>
      <c r="C139" s="3"/>
      <c r="D139" s="3"/>
    </row>
    <row r="140" spans="2:7" ht="15.75">
      <c r="B140" s="4"/>
      <c r="C140" s="3"/>
      <c r="D140" s="3"/>
      <c r="E140" s="12" t="s">
        <v>95</v>
      </c>
      <c r="F140" s="13"/>
    </row>
    <row r="141" spans="2:7">
      <c r="E141" s="13" t="s">
        <v>96</v>
      </c>
      <c r="F141" s="13"/>
    </row>
    <row r="142" spans="2:7">
      <c r="E142" s="13" t="s">
        <v>97</v>
      </c>
      <c r="F142" s="13"/>
    </row>
    <row r="143" spans="2:7">
      <c r="E143" s="14"/>
      <c r="F143" s="14"/>
      <c r="G143" s="13" t="s">
        <v>123</v>
      </c>
    </row>
    <row r="144" spans="2:7" ht="9" customHeight="1">
      <c r="F144" s="13"/>
      <c r="G144" s="13"/>
    </row>
    <row r="145" spans="5:7" ht="9" customHeight="1">
      <c r="F145" s="13"/>
      <c r="G145" s="13"/>
    </row>
    <row r="146" spans="5:7" ht="16.5" customHeight="1">
      <c r="E146" s="12" t="s">
        <v>95</v>
      </c>
      <c r="F146" s="13"/>
    </row>
    <row r="147" spans="5:7">
      <c r="E147" s="13" t="s">
        <v>98</v>
      </c>
      <c r="F147" s="13"/>
    </row>
    <row r="148" spans="5:7">
      <c r="E148" s="42" t="s">
        <v>99</v>
      </c>
      <c r="F148" s="42"/>
      <c r="G148" s="42"/>
    </row>
    <row r="149" spans="5:7">
      <c r="E149" s="14"/>
      <c r="F149" s="14"/>
      <c r="G149" s="13" t="s">
        <v>116</v>
      </c>
    </row>
  </sheetData>
  <mergeCells count="59">
    <mergeCell ref="B21:G21"/>
    <mergeCell ref="E4:H4"/>
    <mergeCell ref="E5:H5"/>
    <mergeCell ref="E6:H6"/>
    <mergeCell ref="E7:H7"/>
    <mergeCell ref="E8:H8"/>
    <mergeCell ref="C13:F13"/>
    <mergeCell ref="C14:F14"/>
    <mergeCell ref="C16:F16"/>
    <mergeCell ref="C17:F17"/>
    <mergeCell ref="C18:F18"/>
    <mergeCell ref="C19:F19"/>
    <mergeCell ref="C22:E22"/>
    <mergeCell ref="B23:F23"/>
    <mergeCell ref="B27:G27"/>
    <mergeCell ref="B55:B57"/>
    <mergeCell ref="C55:C57"/>
    <mergeCell ref="D55:D57"/>
    <mergeCell ref="E55:E57"/>
    <mergeCell ref="F55:F57"/>
    <mergeCell ref="G55:G57"/>
    <mergeCell ref="B73:G73"/>
    <mergeCell ref="B79:B81"/>
    <mergeCell ref="C79:C81"/>
    <mergeCell ref="D79:D81"/>
    <mergeCell ref="E79:E81"/>
    <mergeCell ref="F79:F81"/>
    <mergeCell ref="G79:G81"/>
    <mergeCell ref="B82:G82"/>
    <mergeCell ref="B99:B100"/>
    <mergeCell ref="C99:C100"/>
    <mergeCell ref="D99:D100"/>
    <mergeCell ref="E99:E100"/>
    <mergeCell ref="F99:F100"/>
    <mergeCell ref="G99:G100"/>
    <mergeCell ref="B105:G105"/>
    <mergeCell ref="B109:B110"/>
    <mergeCell ref="C109:C110"/>
    <mergeCell ref="D109:D110"/>
    <mergeCell ref="E109:E110"/>
    <mergeCell ref="F109:F110"/>
    <mergeCell ref="G109:G110"/>
    <mergeCell ref="B119:G119"/>
    <mergeCell ref="B120:G120"/>
    <mergeCell ref="B121:B122"/>
    <mergeCell ref="C121:C122"/>
    <mergeCell ref="D121:D122"/>
    <mergeCell ref="E121:E122"/>
    <mergeCell ref="F121:F122"/>
    <mergeCell ref="G121:G122"/>
    <mergeCell ref="F128:G128"/>
    <mergeCell ref="C129:D129"/>
    <mergeCell ref="F129:G129"/>
    <mergeCell ref="B124:B125"/>
    <mergeCell ref="C124:C125"/>
    <mergeCell ref="D124:D125"/>
    <mergeCell ref="E124:E125"/>
    <mergeCell ref="F124:F125"/>
    <mergeCell ref="G124:G125"/>
  </mergeCells>
  <printOptions horizontalCentered="1"/>
  <pageMargins left="0.78740157480314965" right="0" top="1.1811023622047245" bottom="0.35433070866141736" header="0" footer="0"/>
  <pageSetup paperSize="9" scale="95" orientation="landscape" r:id="rId1"/>
  <headerFooter differentFirst="1">
    <oddHeader>&amp;C
&amp;P</oddHeader>
  </headerFooter>
  <rowBreaks count="5" manualBreakCount="5">
    <brk id="32" min="1" max="7" man="1"/>
    <brk id="54" min="1" max="7" man="1"/>
    <brk id="81" min="1" max="7" man="1"/>
    <brk id="104" min="1" max="7" man="1"/>
    <brk id="11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ЗВІТ ПРО ВИКОН.ФІН.ПЛАНУ (4)</vt:lpstr>
      <vt:lpstr>ЗВІТ ПРО ВИКОН.ФІН.ПЛАНУ (5)</vt:lpstr>
      <vt:lpstr>'ЗВІТ ПРО ВИКОН.ФІН.ПЛАНУ (4)'!Область_печати</vt:lpstr>
      <vt:lpstr>'ЗВІТ ПРО ВИКОН.ФІН.ПЛАНУ (5)'!Область_печати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Admin</cp:lastModifiedBy>
  <cp:lastPrinted>2022-11-14T07:39:45Z</cp:lastPrinted>
  <dcterms:created xsi:type="dcterms:W3CDTF">2020-08-20T07:51:17Z</dcterms:created>
  <dcterms:modified xsi:type="dcterms:W3CDTF">2023-01-04T11:30:16Z</dcterms:modified>
</cp:coreProperties>
</file>